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Røde Kors\01 Styret\02  Årsmøter\2025\"/>
    </mc:Choice>
  </mc:AlternateContent>
  <xr:revisionPtr revIDLastSave="0" documentId="8_{0149829A-1172-4F34-BA59-6BD7990DA34D}" xr6:coauthVersionLast="47" xr6:coauthVersionMax="47" xr10:uidLastSave="{00000000-0000-0000-0000-000000000000}"/>
  <bookViews>
    <workbookView xWindow="1212" yWindow="1176" windowWidth="19500" windowHeight="15492" tabRatio="500" firstSheet="1" activeTab="4" xr2:uid="{00000000-000D-0000-FFFF-FFFF00000000}"/>
  </bookViews>
  <sheets>
    <sheet name="_options" sheetId="1" state="hidden" r:id="rId1"/>
    <sheet name="Totalt" sheetId="2" r:id="rId2"/>
    <sheet name="10 Adm" sheetId="3" r:id="rId3"/>
    <sheet name="30 Omsorg" sheetId="4" r:id="rId4"/>
    <sheet name="50 Hjelpekorpset" sheetId="5" r:id="rId5"/>
    <sheet name="80 RK-Hus" sheetId="6" r:id="rId6"/>
    <sheet name="81 Båthavn" sheetId="7" r:id="rId7"/>
  </sheets>
  <definedNames>
    <definedName name="_xlnm.Print_Area" localSheetId="2">'10 Adm'!$C$4:$F$69</definedName>
    <definedName name="_xlnm.Print_Area" localSheetId="3">'30 Omsorg'!$C$4:$F$40</definedName>
    <definedName name="_xlnm.Print_Area" localSheetId="4">'50 Hjelpekorpset'!$C$4:$F$67</definedName>
    <definedName name="_xlnm.Print_Area" localSheetId="5">'80 RK-Hus'!$C$4:$F$33</definedName>
    <definedName name="_xlnm.Print_Area" localSheetId="6">'81 Båthavn'!$C$4:$G$17</definedName>
    <definedName name="_xlnm.Print_Area" localSheetId="1">Totalt!$C$5:$G$104</definedName>
    <definedName name="_xlnm.Print_Titles" localSheetId="2">'10 Adm'!$4:$8</definedName>
    <definedName name="_xlnm.Print_Titles" localSheetId="3">'30 Omsorg'!$4:$8</definedName>
    <definedName name="_xlnm.Print_Titles" localSheetId="4">'50 Hjelpekorpset'!$4:$7</definedName>
    <definedName name="_xlnm.Print_Titles" localSheetId="5">'80 RK-Hus'!$4:$8</definedName>
    <definedName name="_xlnm.Print_Titles" localSheetId="6">'81 Båthavn'!$4:$8</definedName>
    <definedName name="_xlnm.Print_Titles" localSheetId="1">Totalt!$5:$9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H40" i="4" s="1"/>
  <c r="I19" i="4"/>
  <c r="I40" i="4" s="1"/>
  <c r="J19" i="4"/>
  <c r="J40" i="4" s="1"/>
  <c r="K19" i="4"/>
  <c r="K40" i="4" s="1"/>
  <c r="G19" i="4"/>
  <c r="G40" i="4" s="1"/>
  <c r="F37" i="4" l="1"/>
  <c r="F33" i="4"/>
  <c r="F34" i="4"/>
  <c r="F32" i="4"/>
  <c r="F30" i="4"/>
  <c r="F28" i="4"/>
  <c r="F26" i="4"/>
  <c r="F25" i="4"/>
  <c r="F22" i="4"/>
  <c r="F20" i="4"/>
  <c r="F17" i="4"/>
  <c r="F16" i="4"/>
  <c r="F14" i="4"/>
  <c r="F12" i="4"/>
  <c r="F11" i="4"/>
  <c r="F9" i="4"/>
  <c r="F8" i="5" l="1"/>
  <c r="F9" i="5"/>
  <c r="F10" i="5"/>
  <c r="F11" i="5"/>
  <c r="F79" i="2" l="1"/>
  <c r="F15" i="2"/>
  <c r="F12" i="2"/>
  <c r="E21" i="2"/>
  <c r="F19" i="2"/>
  <c r="F17" i="2"/>
  <c r="E11" i="2" l="1"/>
  <c r="E51" i="3" l="1"/>
  <c r="E28" i="3"/>
  <c r="F11" i="3"/>
  <c r="F67" i="2" l="1"/>
  <c r="F13" i="4"/>
  <c r="E18" i="4"/>
  <c r="E13" i="4"/>
  <c r="E10" i="4"/>
  <c r="E47" i="5"/>
  <c r="F10" i="4" l="1"/>
  <c r="F10" i="2"/>
  <c r="F11" i="2" s="1"/>
  <c r="F64" i="5"/>
  <c r="F62" i="5"/>
  <c r="F61" i="5"/>
  <c r="F60" i="5"/>
  <c r="F57" i="5"/>
  <c r="F56" i="5"/>
  <c r="F55" i="5"/>
  <c r="F54" i="5"/>
  <c r="F53" i="5"/>
  <c r="F51" i="5"/>
  <c r="F52" i="5"/>
  <c r="F49" i="5"/>
  <c r="F48" i="5"/>
  <c r="F46" i="5"/>
  <c r="F78" i="2" s="1"/>
  <c r="F45" i="5"/>
  <c r="F44" i="5"/>
  <c r="F41" i="5"/>
  <c r="F40" i="5"/>
  <c r="F39" i="5"/>
  <c r="F38" i="5"/>
  <c r="F35" i="5"/>
  <c r="F33" i="5"/>
  <c r="F32" i="5"/>
  <c r="F30" i="5"/>
  <c r="F29" i="5"/>
  <c r="F28" i="5"/>
  <c r="F26" i="5"/>
  <c r="F25" i="5"/>
  <c r="F23" i="5"/>
  <c r="F20" i="5"/>
  <c r="F17" i="5"/>
  <c r="F16" i="5"/>
  <c r="F14" i="5"/>
  <c r="F20" i="2" s="1"/>
  <c r="F13" i="5"/>
  <c r="F18" i="2" s="1"/>
  <c r="G65" i="5"/>
  <c r="G63" i="5"/>
  <c r="G66" i="5" s="1"/>
  <c r="G58" i="5"/>
  <c r="G52" i="5"/>
  <c r="G50" i="5"/>
  <c r="G47" i="5"/>
  <c r="G42" i="5"/>
  <c r="G36" i="5"/>
  <c r="G34" i="5"/>
  <c r="G31" i="5"/>
  <c r="G27" i="5"/>
  <c r="G24" i="5"/>
  <c r="G21" i="5"/>
  <c r="G22" i="5" s="1"/>
  <c r="G18" i="5"/>
  <c r="G15" i="5"/>
  <c r="G12" i="5"/>
  <c r="H65" i="5"/>
  <c r="H63" i="5"/>
  <c r="H58" i="5"/>
  <c r="H52" i="5"/>
  <c r="H50" i="5"/>
  <c r="H47" i="5"/>
  <c r="H42" i="5"/>
  <c r="H36" i="5"/>
  <c r="H34" i="5"/>
  <c r="H31" i="5"/>
  <c r="H27" i="5"/>
  <c r="H24" i="5"/>
  <c r="H21" i="5"/>
  <c r="H22" i="5" s="1"/>
  <c r="H18" i="5"/>
  <c r="H15" i="5"/>
  <c r="H12" i="5"/>
  <c r="E81" i="2"/>
  <c r="F51" i="3"/>
  <c r="F53" i="2"/>
  <c r="E31" i="3"/>
  <c r="F31" i="3"/>
  <c r="E54" i="2"/>
  <c r="F76" i="2" l="1"/>
  <c r="F47" i="5"/>
  <c r="G37" i="5"/>
  <c r="H66" i="5"/>
  <c r="H59" i="5"/>
  <c r="H37" i="5"/>
  <c r="H19" i="5"/>
  <c r="G59" i="5"/>
  <c r="G19" i="5"/>
  <c r="F77" i="2"/>
  <c r="F75" i="2"/>
  <c r="H67" i="5" l="1"/>
  <c r="G67" i="5"/>
  <c r="F15" i="7"/>
  <c r="E15" i="7"/>
  <c r="F13" i="7"/>
  <c r="E13" i="7"/>
  <c r="F10" i="7"/>
  <c r="F11" i="7" s="1"/>
  <c r="E10" i="7"/>
  <c r="F31" i="6"/>
  <c r="E31" i="6"/>
  <c r="F29" i="6"/>
  <c r="E29" i="6"/>
  <c r="E32" i="6" s="1"/>
  <c r="F26" i="6"/>
  <c r="E26" i="6"/>
  <c r="F23" i="6"/>
  <c r="E23" i="6"/>
  <c r="F21" i="6"/>
  <c r="E21" i="6"/>
  <c r="F15" i="6"/>
  <c r="E15" i="6"/>
  <c r="F12" i="6"/>
  <c r="E12" i="6"/>
  <c r="F10" i="6"/>
  <c r="E10" i="6"/>
  <c r="F65" i="5"/>
  <c r="E65" i="5"/>
  <c r="F63" i="5"/>
  <c r="E63" i="5"/>
  <c r="E66" i="5" s="1"/>
  <c r="F58" i="5"/>
  <c r="E58" i="5"/>
  <c r="E52" i="5"/>
  <c r="F50" i="5"/>
  <c r="E50" i="5"/>
  <c r="F42" i="5"/>
  <c r="E42" i="5"/>
  <c r="F36" i="5"/>
  <c r="E36" i="5"/>
  <c r="F34" i="5"/>
  <c r="E34" i="5"/>
  <c r="F31" i="5"/>
  <c r="E31" i="5"/>
  <c r="F27" i="5"/>
  <c r="E27" i="5"/>
  <c r="F24" i="5"/>
  <c r="E24" i="5"/>
  <c r="E37" i="5" s="1"/>
  <c r="F21" i="5"/>
  <c r="F22" i="5" s="1"/>
  <c r="E21" i="5"/>
  <c r="E22" i="5" s="1"/>
  <c r="F18" i="5"/>
  <c r="E18" i="5"/>
  <c r="F15" i="5"/>
  <c r="E15" i="5"/>
  <c r="F12" i="5"/>
  <c r="E12" i="5"/>
  <c r="E38" i="4"/>
  <c r="E39" i="4" s="1"/>
  <c r="F38" i="4"/>
  <c r="E35" i="4"/>
  <c r="F92" i="2"/>
  <c r="F31" i="4"/>
  <c r="E31" i="4"/>
  <c r="E29" i="4"/>
  <c r="F29" i="4"/>
  <c r="E27" i="4"/>
  <c r="E23" i="4"/>
  <c r="F23" i="4"/>
  <c r="E21" i="4"/>
  <c r="F18" i="4"/>
  <c r="F15" i="4"/>
  <c r="E15" i="4"/>
  <c r="F67" i="3"/>
  <c r="E67" i="3"/>
  <c r="F62" i="3"/>
  <c r="E62" i="3"/>
  <c r="F56" i="3"/>
  <c r="E56" i="3"/>
  <c r="F54" i="3"/>
  <c r="E54" i="3"/>
  <c r="F46" i="3"/>
  <c r="E46" i="3"/>
  <c r="F41" i="3"/>
  <c r="E41" i="3"/>
  <c r="F37" i="3"/>
  <c r="E37" i="3"/>
  <c r="F34" i="3"/>
  <c r="E34" i="3"/>
  <c r="F28" i="3"/>
  <c r="F25" i="3"/>
  <c r="E25" i="3"/>
  <c r="F22" i="3"/>
  <c r="E22" i="3"/>
  <c r="F17" i="3"/>
  <c r="E17" i="3"/>
  <c r="F15" i="3"/>
  <c r="E15" i="3"/>
  <c r="E23" i="3" s="1"/>
  <c r="E102" i="2"/>
  <c r="E100" i="2"/>
  <c r="F99" i="2"/>
  <c r="F98" i="2"/>
  <c r="F97" i="2"/>
  <c r="E95" i="2"/>
  <c r="F94" i="2"/>
  <c r="F93" i="2"/>
  <c r="F91" i="2"/>
  <c r="F90" i="2"/>
  <c r="E89" i="2"/>
  <c r="F88" i="2"/>
  <c r="F89" i="2" s="1"/>
  <c r="E87" i="2"/>
  <c r="F86" i="2"/>
  <c r="F85" i="2"/>
  <c r="E84" i="2"/>
  <c r="F83" i="2"/>
  <c r="E74" i="2"/>
  <c r="F73" i="2"/>
  <c r="F72" i="2"/>
  <c r="F71" i="2"/>
  <c r="F70" i="2"/>
  <c r="E68" i="2"/>
  <c r="F66" i="2"/>
  <c r="F65" i="2"/>
  <c r="E64" i="2"/>
  <c r="F63" i="2"/>
  <c r="F62" i="2"/>
  <c r="E61" i="2"/>
  <c r="F59" i="2"/>
  <c r="E58" i="2"/>
  <c r="F57" i="2"/>
  <c r="F56" i="2"/>
  <c r="F55" i="2"/>
  <c r="F51" i="2"/>
  <c r="F50" i="2"/>
  <c r="E49" i="2"/>
  <c r="F48" i="2"/>
  <c r="F47" i="2"/>
  <c r="E46" i="2"/>
  <c r="F45" i="2"/>
  <c r="F44" i="2"/>
  <c r="F43" i="2"/>
  <c r="F42" i="2"/>
  <c r="F41" i="2"/>
  <c r="F40" i="2"/>
  <c r="E39" i="2"/>
  <c r="F38" i="2"/>
  <c r="F39" i="2" s="1"/>
  <c r="E36" i="2"/>
  <c r="E37" i="2" s="1"/>
  <c r="F35" i="2"/>
  <c r="E33" i="2"/>
  <c r="F32" i="2"/>
  <c r="F31" i="2"/>
  <c r="F30" i="2"/>
  <c r="F29" i="2"/>
  <c r="E28" i="2"/>
  <c r="F27" i="2"/>
  <c r="F26" i="2"/>
  <c r="E25" i="2"/>
  <c r="F24" i="2"/>
  <c r="F23" i="2"/>
  <c r="F22" i="2"/>
  <c r="E16" i="2"/>
  <c r="F14" i="2"/>
  <c r="F13" i="2"/>
  <c r="A15" i="1"/>
  <c r="A13" i="1"/>
  <c r="A12" i="1"/>
  <c r="A11" i="1"/>
  <c r="A9" i="1"/>
  <c r="A5" i="1"/>
  <c r="A3" i="1"/>
  <c r="A2" i="1"/>
  <c r="F13" i="6" l="1"/>
  <c r="F23" i="3"/>
  <c r="F32" i="6"/>
  <c r="E19" i="4"/>
  <c r="E103" i="2"/>
  <c r="E34" i="2"/>
  <c r="E42" i="3"/>
  <c r="F42" i="3"/>
  <c r="E68" i="3"/>
  <c r="E59" i="5"/>
  <c r="E27" i="6"/>
  <c r="F16" i="7"/>
  <c r="F17" i="7" s="1"/>
  <c r="E16" i="7"/>
  <c r="E11" i="7"/>
  <c r="F68" i="3"/>
  <c r="F37" i="5"/>
  <c r="F19" i="5"/>
  <c r="F66" i="5"/>
  <c r="F59" i="5"/>
  <c r="E69" i="2"/>
  <c r="F49" i="2"/>
  <c r="F81" i="2"/>
  <c r="F64" i="2"/>
  <c r="E96" i="2"/>
  <c r="F28" i="2"/>
  <c r="E36" i="4"/>
  <c r="E24" i="4"/>
  <c r="F25" i="2"/>
  <c r="F68" i="2"/>
  <c r="F33" i="2"/>
  <c r="E63" i="3"/>
  <c r="F74" i="2"/>
  <c r="F87" i="2"/>
  <c r="F63" i="3"/>
  <c r="F58" i="2"/>
  <c r="F82" i="2"/>
  <c r="F84" i="2" s="1"/>
  <c r="F60" i="2"/>
  <c r="F61" i="2" s="1"/>
  <c r="F35" i="4"/>
  <c r="F21" i="2"/>
  <c r="F95" i="2"/>
  <c r="F27" i="6"/>
  <c r="F33" i="6" s="1"/>
  <c r="F46" i="2"/>
  <c r="F100" i="2"/>
  <c r="F39" i="4"/>
  <c r="F19" i="4"/>
  <c r="E13" i="6"/>
  <c r="F36" i="2"/>
  <c r="F37" i="2" s="1"/>
  <c r="F52" i="2"/>
  <c r="F54" i="2" s="1"/>
  <c r="F101" i="2"/>
  <c r="F102" i="2" s="1"/>
  <c r="F21" i="4"/>
  <c r="F24" i="4" s="1"/>
  <c r="F27" i="4"/>
  <c r="F16" i="2"/>
  <c r="E19" i="5"/>
  <c r="E67" i="5" s="1"/>
  <c r="E104" i="2" l="1"/>
  <c r="E69" i="3"/>
  <c r="E40" i="4"/>
  <c r="E33" i="6"/>
  <c r="E17" i="7"/>
  <c r="F67" i="5"/>
  <c r="F34" i="2"/>
  <c r="F103" i="2"/>
  <c r="F69" i="3"/>
  <c r="F36" i="4"/>
  <c r="F40" i="4" s="1"/>
  <c r="F96" i="2"/>
  <c r="F69" i="2"/>
  <c r="F104" i="2" l="1"/>
</calcChain>
</file>

<file path=xl/sharedStrings.xml><?xml version="1.0" encoding="utf-8"?>
<sst xmlns="http://schemas.openxmlformats.org/spreadsheetml/2006/main" count="351" uniqueCount="134">
  <si>
    <t>* This sheet is manipulated by the 'Options...' dialog and should not be changed by hand</t>
  </si>
  <si>
    <t>Resultat</t>
  </si>
  <si>
    <t>Budsjett</t>
  </si>
  <si>
    <t>hele året</t>
  </si>
  <si>
    <t>Merknad</t>
  </si>
  <si>
    <t>2024</t>
  </si>
  <si>
    <t>Deltageravgift, inntekt</t>
  </si>
  <si>
    <t>Tjenester utført for andre</t>
  </si>
  <si>
    <t>Refusjon Aksjoner</t>
  </si>
  <si>
    <t>Diverse inntekter</t>
  </si>
  <si>
    <t>32 Salgsinntekt utenfor avgomr</t>
  </si>
  <si>
    <t>Medlemskontigent</t>
  </si>
  <si>
    <t>Akt Tilskudd fra NRKors</t>
  </si>
  <si>
    <t>Fond for lokal aktivitet, distriktskontoret</t>
  </si>
  <si>
    <t>Tilskudd fra andre Røde Kors-ledd</t>
  </si>
  <si>
    <t>33 Offentlig avg vedr omsetning</t>
  </si>
  <si>
    <t>Statstilskudd</t>
  </si>
  <si>
    <t>Kommunale tilskudd</t>
  </si>
  <si>
    <t>Momskompensasjon</t>
  </si>
  <si>
    <t>34 Offentlig tilskudd/refusjon</t>
  </si>
  <si>
    <t>Leieinntekter utleie lokaler</t>
  </si>
  <si>
    <t>Leieinntekter båthavn</t>
  </si>
  <si>
    <t>36 Leieinntekt</t>
  </si>
  <si>
    <t>Bundne bidrag, gaver</t>
  </si>
  <si>
    <t>Ubundne bidrag, gaver</t>
  </si>
  <si>
    <t>Grasrotandelen</t>
  </si>
  <si>
    <t>Panto</t>
  </si>
  <si>
    <t>39 Andre driftsrelaterte inntekter</t>
  </si>
  <si>
    <t>3 Inntekter</t>
  </si>
  <si>
    <t>Kostnader Aksjoner</t>
  </si>
  <si>
    <t>44 Forbruk av innkjøpte varer uten mva</t>
  </si>
  <si>
    <t>4 Varekjøp</t>
  </si>
  <si>
    <t>Avskrivninger</t>
  </si>
  <si>
    <t>60 Av- og nedskrivning</t>
  </si>
  <si>
    <t>Leie lokaler eksternt</t>
  </si>
  <si>
    <t>Renovasjon, vann, avløp m.v.</t>
  </si>
  <si>
    <t>Lys, varme</t>
  </si>
  <si>
    <t>Renhold</t>
  </si>
  <si>
    <t>Driftskostnader, lokaler</t>
  </si>
  <si>
    <t>Serviceavtaler, lokaler</t>
  </si>
  <si>
    <t>63 Kostnader Lokaler</t>
  </si>
  <si>
    <t>EDB lisenser</t>
  </si>
  <si>
    <t>Leie transportmidler</t>
  </si>
  <si>
    <t>64 Leie maskiner inventar</t>
  </si>
  <si>
    <t>Depotutstyr</t>
  </si>
  <si>
    <t>Depotutstyr vedr aksjoner</t>
  </si>
  <si>
    <t>Inventar og utstyr</t>
  </si>
  <si>
    <t>65 Verktøy/Inventar</t>
  </si>
  <si>
    <t>Ytre vedlikehold lokaler</t>
  </si>
  <si>
    <t>Indre vedlikehold lokaler</t>
  </si>
  <si>
    <t>Reprasjon/Vedlikehold, div utstyr</t>
  </si>
  <si>
    <t>66 Rep/Vedlikehold</t>
  </si>
  <si>
    <t>Juridisk bistand</t>
  </si>
  <si>
    <t>Refundert lønn leiet arbeidskraft</t>
  </si>
  <si>
    <t>67 Diverse innleide tjenester</t>
  </si>
  <si>
    <t>Kontorrekvisita u/ fradrag moms</t>
  </si>
  <si>
    <t>Diverse utgifter</t>
  </si>
  <si>
    <t>68 Kontorkostnader</t>
  </si>
  <si>
    <t>Telefon, datalinjer</t>
  </si>
  <si>
    <t>Telefon mobil</t>
  </si>
  <si>
    <t>Porto</t>
  </si>
  <si>
    <t>69 Telefon, Porto</t>
  </si>
  <si>
    <t>6 Lokaler, kontor, tele mm</t>
  </si>
  <si>
    <t>Drivstoff</t>
  </si>
  <si>
    <t>Vedlikehold bil, inkl. servic</t>
  </si>
  <si>
    <t>Forsikring, Transportmidler</t>
  </si>
  <si>
    <t>Fast parkering/bom/piggdekkavg</t>
  </si>
  <si>
    <t>70 Kostnad transportmidler</t>
  </si>
  <si>
    <t>Kilometergodtgj. oppgavepliktig tillitsvalg/andre</t>
  </si>
  <si>
    <t>Km aksjoner</t>
  </si>
  <si>
    <t>Reisekostnader tillitsvalgte/ikke ansatte</t>
  </si>
  <si>
    <t>Reisekostnader aksjoner</t>
  </si>
  <si>
    <t>71 Kostnad for reise, diett, bil o l</t>
  </si>
  <si>
    <t>Markedsføring u/ fradrag moms</t>
  </si>
  <si>
    <t>Annonsering</t>
  </si>
  <si>
    <t>73 Salgs-, reklame- og representasjonskostnad</t>
  </si>
  <si>
    <t>Kontingenter</t>
  </si>
  <si>
    <t>Gaver, hilsener og andre eksterne bidrag</t>
  </si>
  <si>
    <t>74 Kontingenter og gaver</t>
  </si>
  <si>
    <t>Forsikring</t>
  </si>
  <si>
    <t>75 Forsikringspremie, garanti og servicekostnad</t>
  </si>
  <si>
    <t>Bevertning møter</t>
  </si>
  <si>
    <t>Deltageravgift</t>
  </si>
  <si>
    <t>Aktiviteter</t>
  </si>
  <si>
    <t>Bankomkostninger</t>
  </si>
  <si>
    <t>Øredifferanse</t>
  </si>
  <si>
    <t>77 Møte, kurs, arrangement</t>
  </si>
  <si>
    <t>7 Møter, reiser mm</t>
  </si>
  <si>
    <t>Renteinntekter bank</t>
  </si>
  <si>
    <t>Andre renteinntekter</t>
  </si>
  <si>
    <t>Avkastning Verdipapirer</t>
  </si>
  <si>
    <t>80 Finansinntekter</t>
  </si>
  <si>
    <t>Overføring til/fra Bundne midler</t>
  </si>
  <si>
    <t>89 Overføringer og disponeringer</t>
  </si>
  <si>
    <t>8 Finansposter</t>
  </si>
  <si>
    <t>3-8 Driftsresultat</t>
  </si>
  <si>
    <t>10 Adm</t>
  </si>
  <si>
    <t>30 Omsorg</t>
  </si>
  <si>
    <t>Bark</t>
  </si>
  <si>
    <t>Besøkstjeneste</t>
  </si>
  <si>
    <t>Norsktrening</t>
  </si>
  <si>
    <t>Juleaksjon</t>
  </si>
  <si>
    <t>50 Hjelpekorpset</t>
  </si>
  <si>
    <t>Budsjettforslag</t>
  </si>
  <si>
    <t>80 RK-Hus</t>
  </si>
  <si>
    <t>Strømstøtte</t>
  </si>
  <si>
    <t>81 Båthavn</t>
  </si>
  <si>
    <t>MRK1</t>
  </si>
  <si>
    <t>Mrk 1</t>
  </si>
  <si>
    <t>Dugnad</t>
  </si>
  <si>
    <t>Treffpunkt</t>
  </si>
  <si>
    <t>Akt Tilskudd fra NRKors til LF</t>
  </si>
  <si>
    <t>Oppholdsutgifter etter regning</t>
  </si>
  <si>
    <t>RØFF</t>
  </si>
  <si>
    <t xml:space="preserve">Budsjett </t>
  </si>
  <si>
    <t>Har pr. i dag kun 6 leietakere a. 10000+ RK båten kr. 18000. Håp om å få inn leietakere i løpet av året.</t>
  </si>
  <si>
    <t>Budsjettforslag 2025</t>
  </si>
  <si>
    <t>2025</t>
  </si>
  <si>
    <t>Kilometergodtgj.oppgavepliktig tillitsvalg/andre</t>
  </si>
  <si>
    <t>Varesalg,avgiftsfri</t>
  </si>
  <si>
    <t>31 Salgsinntekt, avgiftsfri</t>
  </si>
  <si>
    <t>Tilskudd fra andre Røde kors-ledd</t>
  </si>
  <si>
    <t>-25144,18</t>
  </si>
  <si>
    <t>-16400</t>
  </si>
  <si>
    <t>Diverse utgiftsførte anskaffelser</t>
  </si>
  <si>
    <t>Bevertning</t>
  </si>
  <si>
    <t>Diverse utgiftførte anskaffelser</t>
  </si>
  <si>
    <t>Antivirus, Domene ol</t>
  </si>
  <si>
    <t>Elektronisk regnskap</t>
  </si>
  <si>
    <t>2024 DM Hjelpekorps</t>
  </si>
  <si>
    <t>Distriktsprosjekt+bevilling+oppmerksomheter</t>
  </si>
  <si>
    <t>uten RØFF</t>
  </si>
  <si>
    <t>Mindre papir og blekk</t>
  </si>
  <si>
    <t>DM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</si>
</sst>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00CCFF"/>
      </patternFill>
    </fill>
    <fill>
      <patternFill patternType="solid">
        <fgColor rgb="FF33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rgb="FF993300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993300"/>
      </patternFill>
    </fill>
    <fill>
      <patternFill patternType="solid">
        <fgColor rgb="FFCCFFFF"/>
        <bgColor rgb="FFFFFFCC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49" fontId="3" fillId="0" borderId="0" xfId="0" applyNumberFormat="1" applyFont="1"/>
    <xf numFmtId="49" fontId="3" fillId="2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/>
    <xf numFmtId="49" fontId="3" fillId="2" borderId="1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0" fillId="0" borderId="12" xfId="0" applyBorder="1"/>
    <xf numFmtId="3" fontId="0" fillId="0" borderId="7" xfId="0" applyNumberFormat="1" applyBorder="1"/>
    <xf numFmtId="3" fontId="0" fillId="0" borderId="8" xfId="0" applyNumberFormat="1" applyBorder="1"/>
    <xf numFmtId="0" fontId="3" fillId="0" borderId="0" xfId="0" applyFont="1"/>
    <xf numFmtId="0" fontId="3" fillId="0" borderId="12" xfId="0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3" fillId="3" borderId="12" xfId="0" applyFont="1" applyFill="1" applyBorder="1"/>
    <xf numFmtId="0" fontId="3" fillId="3" borderId="0" xfId="0" applyFont="1" applyFill="1"/>
    <xf numFmtId="3" fontId="3" fillId="3" borderId="7" xfId="0" applyNumberFormat="1" applyFont="1" applyFill="1" applyBorder="1"/>
    <xf numFmtId="3" fontId="3" fillId="3" borderId="8" xfId="0" applyNumberFormat="1" applyFont="1" applyFill="1" applyBorder="1"/>
    <xf numFmtId="0" fontId="4" fillId="0" borderId="0" xfId="0" applyFont="1"/>
    <xf numFmtId="0" fontId="4" fillId="4" borderId="9" xfId="0" applyFont="1" applyFill="1" applyBorder="1"/>
    <xf numFmtId="0" fontId="4" fillId="4" borderId="1" xfId="0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49" fontId="3" fillId="2" borderId="12" xfId="0" applyNumberFormat="1" applyFont="1" applyFill="1" applyBorder="1"/>
    <xf numFmtId="49" fontId="3" fillId="2" borderId="0" xfId="0" applyNumberFormat="1" applyFont="1" applyFill="1"/>
    <xf numFmtId="3" fontId="5" fillId="0" borderId="7" xfId="0" applyNumberFormat="1" applyFont="1" applyBorder="1"/>
    <xf numFmtId="0" fontId="0" fillId="0" borderId="9" xfId="0" applyBorder="1"/>
    <xf numFmtId="3" fontId="0" fillId="0" borderId="17" xfId="0" applyNumberFormat="1" applyBorder="1"/>
    <xf numFmtId="49" fontId="3" fillId="0" borderId="2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5" borderId="23" xfId="0" applyFill="1" applyBorder="1"/>
    <xf numFmtId="0" fontId="0" fillId="5" borderId="24" xfId="0" applyFill="1" applyBorder="1"/>
    <xf numFmtId="0" fontId="0" fillId="0" borderId="25" xfId="0" applyBorder="1"/>
    <xf numFmtId="0" fontId="0" fillId="0" borderId="17" xfId="0" applyBorder="1"/>
    <xf numFmtId="3" fontId="0" fillId="6" borderId="8" xfId="0" applyNumberFormat="1" applyFill="1" applyBorder="1"/>
    <xf numFmtId="0" fontId="0" fillId="6" borderId="15" xfId="0" applyFill="1" applyBorder="1"/>
    <xf numFmtId="0" fontId="6" fillId="6" borderId="15" xfId="0" applyFont="1" applyFill="1" applyBorder="1"/>
    <xf numFmtId="3" fontId="3" fillId="7" borderId="8" xfId="0" applyNumberFormat="1" applyFont="1" applyFill="1" applyBorder="1"/>
    <xf numFmtId="3" fontId="0" fillId="6" borderId="7" xfId="0" applyNumberFormat="1" applyFill="1" applyBorder="1"/>
    <xf numFmtId="3" fontId="3" fillId="7" borderId="7" xfId="0" applyNumberFormat="1" applyFont="1" applyFill="1" applyBorder="1"/>
    <xf numFmtId="3" fontId="5" fillId="6" borderId="8" xfId="0" applyNumberFormat="1" applyFont="1" applyFill="1" applyBorder="1"/>
    <xf numFmtId="0" fontId="0" fillId="6" borderId="16" xfId="0" applyFill="1" applyBorder="1"/>
    <xf numFmtId="0" fontId="0" fillId="6" borderId="0" xfId="0" applyFill="1"/>
    <xf numFmtId="0" fontId="7" fillId="0" borderId="0" xfId="1" applyFont="1"/>
    <xf numFmtId="49" fontId="6" fillId="9" borderId="7" xfId="0" applyNumberFormat="1" applyFont="1" applyFill="1" applyBorder="1" applyAlignment="1">
      <alignment horizontal="right"/>
    </xf>
    <xf numFmtId="3" fontId="5" fillId="6" borderId="7" xfId="0" applyNumberFormat="1" applyFont="1" applyFill="1" applyBorder="1"/>
    <xf numFmtId="49" fontId="3" fillId="9" borderId="15" xfId="0" applyNumberFormat="1" applyFont="1" applyFill="1" applyBorder="1" applyAlignment="1">
      <alignment horizontal="center"/>
    </xf>
    <xf numFmtId="3" fontId="6" fillId="9" borderId="7" xfId="0" applyNumberFormat="1" applyFont="1" applyFill="1" applyBorder="1" applyAlignment="1">
      <alignment horizontal="right"/>
    </xf>
    <xf numFmtId="0" fontId="6" fillId="0" borderId="0" xfId="0" applyFont="1"/>
    <xf numFmtId="49" fontId="3" fillId="2" borderId="28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3" fillId="2" borderId="30" xfId="0" applyNumberFormat="1" applyFont="1" applyFill="1" applyBorder="1"/>
    <xf numFmtId="49" fontId="3" fillId="2" borderId="31" xfId="0" applyNumberFormat="1" applyFont="1" applyFill="1" applyBorder="1"/>
    <xf numFmtId="49" fontId="3" fillId="10" borderId="19" xfId="0" applyNumberFormat="1" applyFont="1" applyFill="1" applyBorder="1" applyAlignment="1">
      <alignment horizontal="center"/>
    </xf>
    <xf numFmtId="49" fontId="3" fillId="10" borderId="20" xfId="0" applyNumberFormat="1" applyFont="1" applyFill="1" applyBorder="1" applyAlignment="1">
      <alignment horizontal="center"/>
    </xf>
    <xf numFmtId="49" fontId="3" fillId="10" borderId="17" xfId="0" applyNumberFormat="1" applyFont="1" applyFill="1" applyBorder="1" applyAlignment="1">
      <alignment horizontal="center"/>
    </xf>
    <xf numFmtId="0" fontId="6" fillId="0" borderId="32" xfId="0" applyFont="1" applyBorder="1"/>
    <xf numFmtId="3" fontId="4" fillId="7" borderId="11" xfId="0" applyNumberFormat="1" applyFont="1" applyFill="1" applyBorder="1"/>
    <xf numFmtId="4" fontId="0" fillId="0" borderId="1" xfId="0" applyNumberFormat="1" applyBorder="1"/>
    <xf numFmtId="4" fontId="3" fillId="2" borderId="4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4" fontId="0" fillId="0" borderId="7" xfId="0" applyNumberFormat="1" applyBorder="1"/>
    <xf numFmtId="4" fontId="3" fillId="0" borderId="7" xfId="0" applyNumberFormat="1" applyFont="1" applyBorder="1"/>
    <xf numFmtId="4" fontId="3" fillId="3" borderId="7" xfId="0" applyNumberFormat="1" applyFont="1" applyFill="1" applyBorder="1"/>
    <xf numFmtId="4" fontId="4" fillId="4" borderId="10" xfId="0" applyNumberFormat="1" applyFont="1" applyFill="1" applyBorder="1"/>
    <xf numFmtId="4" fontId="0" fillId="0" borderId="0" xfId="0" applyNumberFormat="1"/>
    <xf numFmtId="4" fontId="3" fillId="2" borderId="3" xfId="0" applyNumberFormat="1" applyFont="1" applyFill="1" applyBorder="1" applyAlignment="1">
      <alignment horizontal="center"/>
    </xf>
    <xf numFmtId="4" fontId="3" fillId="2" borderId="30" xfId="0" applyNumberFormat="1" applyFont="1" applyFill="1" applyBorder="1" applyAlignment="1">
      <alignment horizontal="center"/>
    </xf>
    <xf numFmtId="4" fontId="3" fillId="2" borderId="31" xfId="0" applyNumberFormat="1" applyFont="1" applyFill="1" applyBorder="1" applyAlignment="1">
      <alignment horizontal="center"/>
    </xf>
    <xf numFmtId="0" fontId="6" fillId="0" borderId="12" xfId="0" applyFont="1" applyBorder="1"/>
    <xf numFmtId="4" fontId="6" fillId="6" borderId="7" xfId="0" applyNumberFormat="1" applyFont="1" applyFill="1" applyBorder="1"/>
    <xf numFmtId="3" fontId="6" fillId="7" borderId="8" xfId="0" applyNumberFormat="1" applyFont="1" applyFill="1" applyBorder="1"/>
    <xf numFmtId="3" fontId="0" fillId="0" borderId="29" xfId="0" applyNumberFormat="1" applyBorder="1"/>
    <xf numFmtId="0" fontId="0" fillId="0" borderId="4" xfId="0" applyBorder="1"/>
    <xf numFmtId="0" fontId="8" fillId="0" borderId="12" xfId="0" applyFont="1" applyBorder="1" applyAlignment="1">
      <alignment horizontal="left"/>
    </xf>
    <xf numFmtId="0" fontId="0" fillId="11" borderId="23" xfId="0" applyFill="1" applyBorder="1"/>
    <xf numFmtId="0" fontId="0" fillId="11" borderId="24" xfId="0" applyFill="1" applyBorder="1"/>
    <xf numFmtId="3" fontId="3" fillId="12" borderId="7" xfId="0" applyNumberFormat="1" applyFont="1" applyFill="1" applyBorder="1"/>
    <xf numFmtId="3" fontId="3" fillId="13" borderId="7" xfId="0" applyNumberFormat="1" applyFont="1" applyFill="1" applyBorder="1"/>
    <xf numFmtId="3" fontId="3" fillId="12" borderId="8" xfId="0" applyNumberFormat="1" applyFont="1" applyFill="1" applyBorder="1"/>
    <xf numFmtId="3" fontId="4" fillId="14" borderId="10" xfId="0" applyNumberFormat="1" applyFont="1" applyFill="1" applyBorder="1"/>
    <xf numFmtId="3" fontId="3" fillId="8" borderId="8" xfId="0" applyNumberFormat="1" applyFont="1" applyFill="1" applyBorder="1"/>
    <xf numFmtId="3" fontId="4" fillId="14" borderId="11" xfId="0" applyNumberFormat="1" applyFont="1" applyFill="1" applyBorder="1"/>
    <xf numFmtId="3" fontId="4" fillId="15" borderId="10" xfId="0" applyNumberFormat="1" applyFont="1" applyFill="1" applyBorder="1"/>
    <xf numFmtId="4" fontId="0" fillId="0" borderId="29" xfId="0" applyNumberFormat="1" applyBorder="1"/>
    <xf numFmtId="4" fontId="3" fillId="7" borderId="7" xfId="0" applyNumberFormat="1" applyFont="1" applyFill="1" applyBorder="1"/>
    <xf numFmtId="49" fontId="6" fillId="9" borderId="14" xfId="0" applyNumberFormat="1" applyFont="1" applyFill="1" applyBorder="1" applyAlignment="1">
      <alignment horizontal="center"/>
    </xf>
    <xf numFmtId="49" fontId="6" fillId="9" borderId="15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/>
    <xf numFmtId="0" fontId="0" fillId="11" borderId="36" xfId="0" applyFill="1" applyBorder="1"/>
    <xf numFmtId="0" fontId="0" fillId="5" borderId="36" xfId="0" applyFill="1" applyBorder="1"/>
    <xf numFmtId="49" fontId="3" fillId="2" borderId="6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0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FFCC"/>
      <color rgb="FFD9D9D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Normal="100" workbookViewId="0"/>
  </sheetViews>
  <sheetFormatPr defaultColWidth="9.109375" defaultRowHeight="13.2" x14ac:dyDescent="0.25"/>
  <sheetData>
    <row r="1" spans="1:1" x14ac:dyDescent="0.25">
      <c r="A1" t="s">
        <v>0</v>
      </c>
    </row>
    <row r="2" spans="1:1" x14ac:dyDescent="0.25">
      <c r="A2" t="b">
        <f>FALSE()</f>
        <v>0</v>
      </c>
    </row>
    <row r="3" spans="1:1" x14ac:dyDescent="0.25">
      <c r="A3" t="b">
        <f>TRUE()</f>
        <v>1</v>
      </c>
    </row>
    <row r="5" spans="1:1" x14ac:dyDescent="0.25">
      <c r="A5" t="b">
        <f>FALSE()</f>
        <v>0</v>
      </c>
    </row>
    <row r="6" spans="1:1" x14ac:dyDescent="0.25">
      <c r="A6">
        <v>5000</v>
      </c>
    </row>
    <row r="7" spans="1:1" x14ac:dyDescent="0.25">
      <c r="A7">
        <v>60</v>
      </c>
    </row>
    <row r="9" spans="1:1" x14ac:dyDescent="0.25">
      <c r="A9" t="b">
        <f>FALSE()</f>
        <v>0</v>
      </c>
    </row>
    <row r="10" spans="1:1" x14ac:dyDescent="0.25">
      <c r="A10">
        <v>10000</v>
      </c>
    </row>
    <row r="11" spans="1:1" x14ac:dyDescent="0.25">
      <c r="A11" t="b">
        <f>FALSE()</f>
        <v>0</v>
      </c>
    </row>
    <row r="12" spans="1:1" x14ac:dyDescent="0.25">
      <c r="A12" t="b">
        <f>FALSE()</f>
        <v>0</v>
      </c>
    </row>
    <row r="13" spans="1:1" x14ac:dyDescent="0.25">
      <c r="A13" t="b">
        <f>FALSE()</f>
        <v>0</v>
      </c>
    </row>
    <row r="15" spans="1:1" x14ac:dyDescent="0.25">
      <c r="A15" t="b">
        <f>FALSE()</f>
        <v>0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G104"/>
  <sheetViews>
    <sheetView showGridLines="0" topLeftCell="A5" zoomScaleNormal="100" workbookViewId="0">
      <selection activeCell="C7" sqref="C7:G104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5" width="15.6640625" style="81" customWidth="1"/>
    <col min="6" max="7" width="15.6640625" style="1" customWidth="1"/>
  </cols>
  <sheetData>
    <row r="5" spans="1:7" ht="15.6" x14ac:dyDescent="0.3">
      <c r="C5" s="2"/>
      <c r="F5"/>
      <c r="G5"/>
    </row>
    <row r="6" spans="1:7" ht="13.8" thickBot="1" x14ac:dyDescent="0.3">
      <c r="C6" s="3"/>
      <c r="D6" s="3"/>
      <c r="E6" s="73"/>
      <c r="F6" s="4"/>
      <c r="G6" s="4"/>
    </row>
    <row r="7" spans="1:7" s="5" customFormat="1" x14ac:dyDescent="0.25">
      <c r="C7" s="6"/>
      <c r="D7" s="7"/>
      <c r="E7" s="74" t="s">
        <v>1</v>
      </c>
      <c r="F7" s="8" t="s">
        <v>2</v>
      </c>
      <c r="G7" s="9"/>
    </row>
    <row r="8" spans="1:7" s="5" customFormat="1" x14ac:dyDescent="0.25">
      <c r="C8" s="108" t="s">
        <v>116</v>
      </c>
      <c r="D8" s="108"/>
      <c r="E8" s="75"/>
      <c r="F8" s="10" t="s">
        <v>3</v>
      </c>
      <c r="G8" s="11" t="s">
        <v>4</v>
      </c>
    </row>
    <row r="9" spans="1:7" s="5" customFormat="1" ht="13.8" thickBot="1" x14ac:dyDescent="0.3">
      <c r="C9" s="12"/>
      <c r="D9" s="13"/>
      <c r="E9" s="76" t="s">
        <v>5</v>
      </c>
      <c r="F9" s="14" t="s">
        <v>117</v>
      </c>
      <c r="G9" s="15"/>
    </row>
    <row r="10" spans="1:7" hidden="1" outlineLevel="3" x14ac:dyDescent="0.25">
      <c r="C10" s="89">
        <v>3100</v>
      </c>
      <c r="D10" s="62" t="s">
        <v>119</v>
      </c>
      <c r="E10" s="100">
        <v>-330</v>
      </c>
      <c r="F10" s="17">
        <f>'30 Omsorg'!F9</f>
        <v>0</v>
      </c>
      <c r="G10" s="18"/>
    </row>
    <row r="11" spans="1:7" hidden="1" outlineLevel="3" x14ac:dyDescent="0.25">
      <c r="C11" s="90" t="s">
        <v>120</v>
      </c>
      <c r="E11" s="101">
        <f>SUBTOTAL(9,E10:E10)</f>
        <v>-330</v>
      </c>
      <c r="F11" s="101">
        <f>SUBTOTAL(9,F10:F10)</f>
        <v>0</v>
      </c>
      <c r="G11" s="18"/>
    </row>
    <row r="12" spans="1:7" hidden="1" outlineLevel="3" x14ac:dyDescent="0.25">
      <c r="C12" s="16">
        <v>3210</v>
      </c>
      <c r="D12" t="s">
        <v>6</v>
      </c>
      <c r="E12" s="77">
        <v>-82368.55</v>
      </c>
      <c r="F12" s="17">
        <f>'10 Adm'!F9+'50 Hjelpekorpset'!F8</f>
        <v>-50000</v>
      </c>
      <c r="G12" s="18"/>
    </row>
    <row r="13" spans="1:7" hidden="1" outlineLevel="3" x14ac:dyDescent="0.25">
      <c r="C13" s="16">
        <v>3240</v>
      </c>
      <c r="D13" t="s">
        <v>7</v>
      </c>
      <c r="E13" s="77">
        <v>-166723</v>
      </c>
      <c r="F13" s="17">
        <f>'50 Hjelpekorpset'!F9</f>
        <v>-100000</v>
      </c>
      <c r="G13" s="18"/>
    </row>
    <row r="14" spans="1:7" hidden="1" outlineLevel="3" x14ac:dyDescent="0.25">
      <c r="C14" s="16">
        <v>3280</v>
      </c>
      <c r="D14" t="s">
        <v>8</v>
      </c>
      <c r="E14" s="77">
        <v>-292555.11</v>
      </c>
      <c r="F14" s="17">
        <f>'50 Hjelpekorpset'!F10</f>
        <v>-150000</v>
      </c>
      <c r="G14" s="18"/>
    </row>
    <row r="15" spans="1:7" hidden="1" outlineLevel="3" x14ac:dyDescent="0.25">
      <c r="C15" s="16">
        <v>3290</v>
      </c>
      <c r="D15" t="s">
        <v>9</v>
      </c>
      <c r="E15" s="77">
        <v>-65393.98</v>
      </c>
      <c r="F15" s="17">
        <f>'10 Adm'!F10+'50 Hjelpekorpset'!F11</f>
        <v>-40000</v>
      </c>
      <c r="G15" s="18"/>
    </row>
    <row r="16" spans="1:7" outlineLevel="2" collapsed="1" x14ac:dyDescent="0.25">
      <c r="A16" s="19"/>
      <c r="B16" s="19"/>
      <c r="C16" s="20" t="s">
        <v>10</v>
      </c>
      <c r="D16" s="19"/>
      <c r="E16" s="78">
        <f>SUBTOTAL(9,E12:E15)</f>
        <v>-607040.6399999999</v>
      </c>
      <c r="F16" s="21">
        <f>SUBTOTAL(9,F10:F15)</f>
        <v>-340000</v>
      </c>
      <c r="G16" s="22"/>
    </row>
    <row r="17" spans="1:7" hidden="1" outlineLevel="3" x14ac:dyDescent="0.25">
      <c r="C17" s="16">
        <v>3320</v>
      </c>
      <c r="D17" t="s">
        <v>11</v>
      </c>
      <c r="E17" s="77">
        <v>-207078</v>
      </c>
      <c r="F17" s="17">
        <f>'10 Adm'!F12</f>
        <v>-207000</v>
      </c>
      <c r="G17" s="18"/>
    </row>
    <row r="18" spans="1:7" hidden="1" outlineLevel="3" x14ac:dyDescent="0.25">
      <c r="C18" s="16">
        <v>3331</v>
      </c>
      <c r="D18" t="s">
        <v>12</v>
      </c>
      <c r="E18" s="77">
        <v>-604840.4</v>
      </c>
      <c r="F18" s="17">
        <f>'30 Omsorg'!F11+'50 Hjelpekorpset'!F13+'10 Adm'!F13</f>
        <v>-534500</v>
      </c>
      <c r="G18" s="18"/>
    </row>
    <row r="19" spans="1:7" hidden="1" outlineLevel="3" x14ac:dyDescent="0.25">
      <c r="C19" s="16">
        <v>3334</v>
      </c>
      <c r="D19" t="s">
        <v>13</v>
      </c>
      <c r="E19" s="77">
        <v>0</v>
      </c>
      <c r="F19" s="17">
        <f>'10 Adm'!F14</f>
        <v>0</v>
      </c>
      <c r="G19" s="18"/>
    </row>
    <row r="20" spans="1:7" hidden="1" outlineLevel="3" x14ac:dyDescent="0.25">
      <c r="C20" s="16">
        <v>3336</v>
      </c>
      <c r="D20" t="s">
        <v>14</v>
      </c>
      <c r="E20" s="77">
        <v>-80254</v>
      </c>
      <c r="F20" s="17">
        <f>'50 Hjelpekorpset'!F14+'30 Omsorg'!F12</f>
        <v>-40000</v>
      </c>
      <c r="G20" s="18"/>
    </row>
    <row r="21" spans="1:7" outlineLevel="2" collapsed="1" x14ac:dyDescent="0.25">
      <c r="A21" s="19"/>
      <c r="B21" s="19"/>
      <c r="C21" s="20" t="s">
        <v>15</v>
      </c>
      <c r="D21" s="19"/>
      <c r="E21" s="78">
        <f>SUBTOTAL(9,E17:E20)</f>
        <v>-892172.4</v>
      </c>
      <c r="F21" s="21">
        <f>SUBTOTAL(9,F17:F20)</f>
        <v>-781500</v>
      </c>
      <c r="G21" s="22"/>
    </row>
    <row r="22" spans="1:7" hidden="1" outlineLevel="3" x14ac:dyDescent="0.25">
      <c r="C22" s="16">
        <v>3412</v>
      </c>
      <c r="D22" t="s">
        <v>16</v>
      </c>
      <c r="E22" s="77">
        <v>-7681</v>
      </c>
      <c r="F22" s="17">
        <f>'80 RK-Hus'!F9</f>
        <v>-5000</v>
      </c>
      <c r="G22" s="18"/>
    </row>
    <row r="23" spans="1:7" hidden="1" outlineLevel="3" x14ac:dyDescent="0.25">
      <c r="C23" s="16">
        <v>3450</v>
      </c>
      <c r="D23" t="s">
        <v>17</v>
      </c>
      <c r="E23" s="77">
        <v>0</v>
      </c>
      <c r="F23" s="17">
        <f>'30 Omsorg'!F14</f>
        <v>0</v>
      </c>
      <c r="G23" s="18"/>
    </row>
    <row r="24" spans="1:7" hidden="1" outlineLevel="3" x14ac:dyDescent="0.25">
      <c r="C24" s="16">
        <v>3481</v>
      </c>
      <c r="D24" t="s">
        <v>18</v>
      </c>
      <c r="E24" s="77">
        <v>-206822</v>
      </c>
      <c r="F24" s="17">
        <f>'10 Adm'!F16</f>
        <v>-150000</v>
      </c>
      <c r="G24" s="18"/>
    </row>
    <row r="25" spans="1:7" outlineLevel="2" collapsed="1" x14ac:dyDescent="0.25">
      <c r="A25" s="19"/>
      <c r="B25" s="19"/>
      <c r="C25" s="20" t="s">
        <v>19</v>
      </c>
      <c r="D25" s="19"/>
      <c r="E25" s="78">
        <f>SUBTOTAL(9,E22:E24)</f>
        <v>-214503</v>
      </c>
      <c r="F25" s="21">
        <f>SUBTOTAL(9,F22:F24)</f>
        <v>-155000</v>
      </c>
      <c r="G25" s="22"/>
    </row>
    <row r="26" spans="1:7" hidden="1" outlineLevel="3" x14ac:dyDescent="0.25">
      <c r="C26" s="16">
        <v>3600</v>
      </c>
      <c r="D26" t="s">
        <v>20</v>
      </c>
      <c r="E26" s="77">
        <v>-54000</v>
      </c>
      <c r="F26" s="17">
        <f>'80 RK-Hus'!F11</f>
        <v>0</v>
      </c>
      <c r="G26" s="18"/>
    </row>
    <row r="27" spans="1:7" hidden="1" outlineLevel="3" x14ac:dyDescent="0.25">
      <c r="C27" s="16">
        <v>3601</v>
      </c>
      <c r="D27" t="s">
        <v>21</v>
      </c>
      <c r="E27" s="77">
        <v>-78000</v>
      </c>
      <c r="F27" s="17">
        <f>'81 Båthavn'!F9</f>
        <v>-78000</v>
      </c>
      <c r="G27" s="18"/>
    </row>
    <row r="28" spans="1:7" outlineLevel="2" collapsed="1" x14ac:dyDescent="0.25">
      <c r="A28" s="19"/>
      <c r="B28" s="19"/>
      <c r="C28" s="20" t="s">
        <v>22</v>
      </c>
      <c r="D28" s="19"/>
      <c r="E28" s="78">
        <f>SUBTOTAL(9,E26:E27)</f>
        <v>-132000</v>
      </c>
      <c r="F28" s="21">
        <f>SUBTOTAL(9,F26:F27)</f>
        <v>-78000</v>
      </c>
      <c r="G28" s="22"/>
    </row>
    <row r="29" spans="1:7" hidden="1" outlineLevel="3" x14ac:dyDescent="0.25">
      <c r="C29" s="16">
        <v>3900</v>
      </c>
      <c r="D29" t="s">
        <v>23</v>
      </c>
      <c r="E29" s="77">
        <v>-55138.5</v>
      </c>
      <c r="F29" s="17">
        <f>'10 Adm'!F18+'50 Hjelpekorpset'!F16+'30 Omsorg'!F16</f>
        <v>-170000</v>
      </c>
      <c r="G29" s="18"/>
    </row>
    <row r="30" spans="1:7" hidden="1" outlineLevel="3" x14ac:dyDescent="0.25">
      <c r="C30" s="16">
        <v>3910</v>
      </c>
      <c r="D30" t="s">
        <v>24</v>
      </c>
      <c r="E30" s="77">
        <v>-21287.5</v>
      </c>
      <c r="F30" s="17">
        <f>'10 Adm'!F19+'50 Hjelpekorpset'!F17</f>
        <v>-1000</v>
      </c>
      <c r="G30" s="18"/>
    </row>
    <row r="31" spans="1:7" hidden="1" outlineLevel="3" x14ac:dyDescent="0.25">
      <c r="C31" s="16">
        <v>3911</v>
      </c>
      <c r="D31" t="s">
        <v>25</v>
      </c>
      <c r="E31" s="77">
        <v>-98725.64</v>
      </c>
      <c r="F31" s="17">
        <f>'10 Adm'!F20</f>
        <v>-100000</v>
      </c>
      <c r="G31" s="18"/>
    </row>
    <row r="32" spans="1:7" hidden="1" outlineLevel="3" x14ac:dyDescent="0.25">
      <c r="C32" s="16">
        <v>3912</v>
      </c>
      <c r="D32" t="s">
        <v>26</v>
      </c>
      <c r="E32" s="77">
        <v>-763639</v>
      </c>
      <c r="F32" s="17">
        <f>'10 Adm'!F21</f>
        <v>-770000</v>
      </c>
      <c r="G32" s="18"/>
    </row>
    <row r="33" spans="1:7" outlineLevel="2" collapsed="1" x14ac:dyDescent="0.25">
      <c r="A33" s="19"/>
      <c r="B33" s="19"/>
      <c r="C33" s="20" t="s">
        <v>27</v>
      </c>
      <c r="D33" s="19"/>
      <c r="E33" s="78">
        <f>SUBTOTAL(9,E29:E32)</f>
        <v>-938790.64</v>
      </c>
      <c r="F33" s="21">
        <f>SUBTOTAL(9,F29:F32)</f>
        <v>-1041000</v>
      </c>
      <c r="G33" s="22"/>
    </row>
    <row r="34" spans="1:7" outlineLevel="1" x14ac:dyDescent="0.25">
      <c r="A34" s="19"/>
      <c r="B34" s="19"/>
      <c r="C34" s="23" t="s">
        <v>28</v>
      </c>
      <c r="D34" s="24"/>
      <c r="E34" s="79">
        <f>SUBTOTAL(9,E10:E33)</f>
        <v>-2784836.6799999997</v>
      </c>
      <c r="F34" s="25">
        <f>SUBTOTAL(9,F10:F33)</f>
        <v>-2395500</v>
      </c>
      <c r="G34" s="26"/>
    </row>
    <row r="35" spans="1:7" hidden="1" outlineLevel="3" x14ac:dyDescent="0.25">
      <c r="C35" s="16">
        <v>4421</v>
      </c>
      <c r="D35" t="s">
        <v>29</v>
      </c>
      <c r="E35" s="77">
        <v>22571</v>
      </c>
      <c r="F35" s="17">
        <f>'50 Hjelpekorpset'!F20</f>
        <v>12000</v>
      </c>
      <c r="G35" s="18"/>
    </row>
    <row r="36" spans="1:7" outlineLevel="2" collapsed="1" x14ac:dyDescent="0.25">
      <c r="A36" s="19"/>
      <c r="B36" s="19"/>
      <c r="C36" s="20" t="s">
        <v>30</v>
      </c>
      <c r="D36" s="19"/>
      <c r="E36" s="78">
        <f>SUBTOTAL(9,E35:E35)</f>
        <v>22571</v>
      </c>
      <c r="F36" s="21">
        <f>SUBTOTAL(9,F35:F35)</f>
        <v>12000</v>
      </c>
      <c r="G36" s="22"/>
    </row>
    <row r="37" spans="1:7" outlineLevel="1" x14ac:dyDescent="0.25">
      <c r="A37" s="19"/>
      <c r="B37" s="19"/>
      <c r="C37" s="23" t="s">
        <v>31</v>
      </c>
      <c r="D37" s="24"/>
      <c r="E37" s="79">
        <f>SUBTOTAL(9,E35:E36)</f>
        <v>22571</v>
      </c>
      <c r="F37" s="25">
        <f>SUBTOTAL(9,F35:F36)</f>
        <v>12000</v>
      </c>
      <c r="G37" s="26"/>
    </row>
    <row r="38" spans="1:7" hidden="1" outlineLevel="3" x14ac:dyDescent="0.25">
      <c r="C38" s="16">
        <v>6010</v>
      </c>
      <c r="D38" t="s">
        <v>32</v>
      </c>
      <c r="E38" s="77">
        <v>247594</v>
      </c>
      <c r="F38" s="17">
        <f>'50 Hjelpekorpset'!F23+'80 RK-Hus'!F14+'10 Adm'!F24</f>
        <v>217565</v>
      </c>
      <c r="G38" s="18"/>
    </row>
    <row r="39" spans="1:7" outlineLevel="2" collapsed="1" x14ac:dyDescent="0.25">
      <c r="A39" s="19"/>
      <c r="B39" s="19"/>
      <c r="C39" s="20" t="s">
        <v>33</v>
      </c>
      <c r="D39" s="19"/>
      <c r="E39" s="78">
        <f>SUBTOTAL(9,E38:E38)</f>
        <v>247594</v>
      </c>
      <c r="F39" s="21">
        <f>SUBTOTAL(9,F38:F38)</f>
        <v>217565</v>
      </c>
      <c r="G39" s="22"/>
    </row>
    <row r="40" spans="1:7" hidden="1" outlineLevel="3" x14ac:dyDescent="0.25">
      <c r="C40" s="16">
        <v>6301</v>
      </c>
      <c r="D40" t="s">
        <v>34</v>
      </c>
      <c r="E40" s="77">
        <v>22008</v>
      </c>
      <c r="F40" s="17">
        <f>'10 Adm'!F26</f>
        <v>24500</v>
      </c>
      <c r="G40" s="18"/>
    </row>
    <row r="41" spans="1:7" hidden="1" outlineLevel="3" x14ac:dyDescent="0.25">
      <c r="C41" s="16">
        <v>6320</v>
      </c>
      <c r="D41" t="s">
        <v>35</v>
      </c>
      <c r="E41" s="77">
        <v>51659.77</v>
      </c>
      <c r="F41" s="17">
        <f>'80 RK-Hus'!F16</f>
        <v>45000</v>
      </c>
      <c r="G41" s="18"/>
    </row>
    <row r="42" spans="1:7" hidden="1" outlineLevel="3" x14ac:dyDescent="0.25">
      <c r="C42" s="16">
        <v>6340</v>
      </c>
      <c r="D42" t="s">
        <v>36</v>
      </c>
      <c r="E42" s="77">
        <v>83232.45</v>
      </c>
      <c r="F42" s="17">
        <f>'80 RK-Hus'!F17</f>
        <v>80000</v>
      </c>
      <c r="G42" s="18"/>
    </row>
    <row r="43" spans="1:7" hidden="1" outlineLevel="3" x14ac:dyDescent="0.25">
      <c r="C43" s="16">
        <v>6360</v>
      </c>
      <c r="D43" t="s">
        <v>37</v>
      </c>
      <c r="E43" s="77">
        <v>86792</v>
      </c>
      <c r="F43" s="17">
        <f>'80 RK-Hus'!F18</f>
        <v>87000</v>
      </c>
      <c r="G43" s="18"/>
    </row>
    <row r="44" spans="1:7" hidden="1" outlineLevel="3" x14ac:dyDescent="0.25">
      <c r="C44" s="16">
        <v>6370</v>
      </c>
      <c r="D44" t="s">
        <v>38</v>
      </c>
      <c r="E44" s="77">
        <v>7145.16</v>
      </c>
      <c r="F44" s="17">
        <f>'80 RK-Hus'!F19</f>
        <v>7000</v>
      </c>
      <c r="G44" s="18"/>
    </row>
    <row r="45" spans="1:7" hidden="1" outlineLevel="3" x14ac:dyDescent="0.25">
      <c r="C45" s="16">
        <v>6371</v>
      </c>
      <c r="D45" t="s">
        <v>39</v>
      </c>
      <c r="E45" s="77">
        <v>14094.65</v>
      </c>
      <c r="F45" s="17">
        <f>'80 RK-Hus'!F20</f>
        <v>15000</v>
      </c>
      <c r="G45" s="18"/>
    </row>
    <row r="46" spans="1:7" outlineLevel="2" collapsed="1" x14ac:dyDescent="0.25">
      <c r="A46" s="19"/>
      <c r="B46" s="19"/>
      <c r="C46" s="20" t="s">
        <v>40</v>
      </c>
      <c r="D46" s="19"/>
      <c r="E46" s="78">
        <f>SUBTOTAL(9,E40:E45)</f>
        <v>264932.02999999997</v>
      </c>
      <c r="F46" s="21">
        <f>SUBTOTAL(9,F40:F45)</f>
        <v>258500</v>
      </c>
      <c r="G46" s="22"/>
    </row>
    <row r="47" spans="1:7" hidden="1" outlineLevel="3" x14ac:dyDescent="0.25">
      <c r="C47" s="16">
        <v>6421</v>
      </c>
      <c r="D47" t="s">
        <v>41</v>
      </c>
      <c r="E47" s="77">
        <v>6203.3</v>
      </c>
      <c r="F47" s="17">
        <f>'50 Hjelpekorpset'!F25</f>
        <v>5000</v>
      </c>
      <c r="G47" s="18"/>
    </row>
    <row r="48" spans="1:7" hidden="1" outlineLevel="3" x14ac:dyDescent="0.25">
      <c r="C48" s="16">
        <v>6440</v>
      </c>
      <c r="D48" t="s">
        <v>42</v>
      </c>
      <c r="E48" s="77">
        <v>8175.32</v>
      </c>
      <c r="F48" s="17">
        <f>'50 Hjelpekorpset'!F26</f>
        <v>10000</v>
      </c>
      <c r="G48" s="18"/>
    </row>
    <row r="49" spans="1:7" outlineLevel="2" collapsed="1" x14ac:dyDescent="0.25">
      <c r="A49" s="19"/>
      <c r="B49" s="19"/>
      <c r="C49" s="20" t="s">
        <v>43</v>
      </c>
      <c r="D49" s="19"/>
      <c r="E49" s="78">
        <f>SUBTOTAL(9,E47:E48)</f>
        <v>14378.619999999999</v>
      </c>
      <c r="F49" s="21">
        <f>SUBTOTAL(9,F47:F48)</f>
        <v>15000</v>
      </c>
      <c r="G49" s="22"/>
    </row>
    <row r="50" spans="1:7" hidden="1" outlineLevel="3" x14ac:dyDescent="0.25">
      <c r="C50" s="16">
        <v>6531</v>
      </c>
      <c r="D50" t="s">
        <v>44</v>
      </c>
      <c r="E50" s="77">
        <v>89613.93</v>
      </c>
      <c r="F50" s="17">
        <f>'50 Hjelpekorpset'!F28</f>
        <v>50000</v>
      </c>
      <c r="G50" s="18"/>
    </row>
    <row r="51" spans="1:7" hidden="1" outlineLevel="3" x14ac:dyDescent="0.25">
      <c r="C51" s="16">
        <v>6532</v>
      </c>
      <c r="D51" t="s">
        <v>45</v>
      </c>
      <c r="E51" s="77">
        <v>132945.10999999999</v>
      </c>
      <c r="F51" s="17">
        <f>'50 Hjelpekorpset'!F29</f>
        <v>20000</v>
      </c>
      <c r="G51" s="18"/>
    </row>
    <row r="52" spans="1:7" hidden="1" outlineLevel="3" x14ac:dyDescent="0.25">
      <c r="C52" s="16">
        <v>6540</v>
      </c>
      <c r="D52" t="s">
        <v>46</v>
      </c>
      <c r="E52" s="77">
        <v>179275.6</v>
      </c>
      <c r="F52" s="17">
        <f>'10 Adm'!F29+'30 Omsorg'!F20+'50 Hjelpekorpset'!F30+'80 RK-Hus'!F22</f>
        <v>82500</v>
      </c>
      <c r="G52" s="18"/>
    </row>
    <row r="53" spans="1:7" hidden="1" outlineLevel="3" x14ac:dyDescent="0.25">
      <c r="C53" s="16">
        <v>6593</v>
      </c>
      <c r="D53" s="62" t="s">
        <v>126</v>
      </c>
      <c r="E53" s="77">
        <v>2470.6999999999998</v>
      </c>
      <c r="F53" s="17">
        <f>'10 Adm'!F30</f>
        <v>0</v>
      </c>
      <c r="G53" s="18"/>
    </row>
    <row r="54" spans="1:7" outlineLevel="2" collapsed="1" x14ac:dyDescent="0.25">
      <c r="A54" s="19"/>
      <c r="B54" s="19"/>
      <c r="C54" s="20" t="s">
        <v>47</v>
      </c>
      <c r="D54" s="19"/>
      <c r="E54" s="78">
        <f>SUBTOTAL(9,E50:E53)</f>
        <v>404305.34</v>
      </c>
      <c r="F54" s="21">
        <f>SUBTOTAL(9,F50:F52)</f>
        <v>152500</v>
      </c>
      <c r="G54" s="22"/>
    </row>
    <row r="55" spans="1:7" hidden="1" outlineLevel="3" x14ac:dyDescent="0.25">
      <c r="C55" s="16">
        <v>6600</v>
      </c>
      <c r="D55" t="s">
        <v>48</v>
      </c>
      <c r="E55" s="77">
        <v>283955.5</v>
      </c>
      <c r="F55" s="17">
        <f>'80 RK-Hus'!F24</f>
        <v>150000</v>
      </c>
      <c r="G55" s="18"/>
    </row>
    <row r="56" spans="1:7" hidden="1" outlineLevel="3" x14ac:dyDescent="0.25">
      <c r="C56" s="16">
        <v>6601</v>
      </c>
      <c r="D56" t="s">
        <v>49</v>
      </c>
      <c r="E56" s="77">
        <v>143259.56</v>
      </c>
      <c r="F56" s="17">
        <f>'80 RK-Hus'!F25</f>
        <v>150000</v>
      </c>
      <c r="G56" s="18"/>
    </row>
    <row r="57" spans="1:7" hidden="1" outlineLevel="3" x14ac:dyDescent="0.25">
      <c r="C57" s="16">
        <v>6620</v>
      </c>
      <c r="D57" t="s">
        <v>50</v>
      </c>
      <c r="E57" s="77">
        <v>0</v>
      </c>
      <c r="F57" s="17">
        <f>'81 Båthavn'!F12</f>
        <v>50000</v>
      </c>
      <c r="G57" s="18"/>
    </row>
    <row r="58" spans="1:7" outlineLevel="2" collapsed="1" x14ac:dyDescent="0.25">
      <c r="A58" s="19"/>
      <c r="B58" s="19"/>
      <c r="C58" s="20" t="s">
        <v>51</v>
      </c>
      <c r="D58" s="19"/>
      <c r="E58" s="78">
        <f>SUBTOTAL(9,E55:E57)</f>
        <v>427215.06</v>
      </c>
      <c r="F58" s="21">
        <f>SUBTOTAL(9,F55:F57)</f>
        <v>350000</v>
      </c>
      <c r="G58" s="22"/>
    </row>
    <row r="59" spans="1:7" hidden="1" outlineLevel="3" x14ac:dyDescent="0.25">
      <c r="C59" s="16">
        <v>6720</v>
      </c>
      <c r="D59" t="s">
        <v>52</v>
      </c>
      <c r="E59" s="77">
        <v>35076.79</v>
      </c>
      <c r="F59" s="17">
        <f>'10 Adm'!F32</f>
        <v>0</v>
      </c>
      <c r="G59" s="18"/>
    </row>
    <row r="60" spans="1:7" hidden="1" outlineLevel="3" x14ac:dyDescent="0.25">
      <c r="C60" s="16">
        <v>6732</v>
      </c>
      <c r="D60" t="s">
        <v>53</v>
      </c>
      <c r="E60" s="77">
        <v>665529</v>
      </c>
      <c r="F60" s="17">
        <f>'10 Adm'!F33+'30 Omsorg'!F22</f>
        <v>680000</v>
      </c>
      <c r="G60" s="18"/>
    </row>
    <row r="61" spans="1:7" outlineLevel="2" collapsed="1" x14ac:dyDescent="0.25">
      <c r="A61" s="19"/>
      <c r="B61" s="19"/>
      <c r="C61" s="20" t="s">
        <v>54</v>
      </c>
      <c r="D61" s="19"/>
      <c r="E61" s="78">
        <f>SUBTOTAL(9,E59:E60)</f>
        <v>700605.79</v>
      </c>
      <c r="F61" s="21">
        <f>SUBTOTAL(9,F59:F60)</f>
        <v>680000</v>
      </c>
      <c r="G61" s="22"/>
    </row>
    <row r="62" spans="1:7" hidden="1" outlineLevel="3" x14ac:dyDescent="0.25">
      <c r="C62" s="16">
        <v>6800</v>
      </c>
      <c r="D62" t="s">
        <v>55</v>
      </c>
      <c r="E62" s="77">
        <v>6859.5</v>
      </c>
      <c r="F62" s="17">
        <f>'10 Adm'!F35+'50 Hjelpekorpset'!F32</f>
        <v>6000</v>
      </c>
      <c r="G62" s="18"/>
    </row>
    <row r="63" spans="1:7" hidden="1" outlineLevel="3" x14ac:dyDescent="0.25">
      <c r="C63" s="16">
        <v>6890</v>
      </c>
      <c r="D63" t="s">
        <v>56</v>
      </c>
      <c r="E63" s="77">
        <v>3147.59</v>
      </c>
      <c r="F63" s="17">
        <f>'10 Adm'!F36+'50 Hjelpekorpset'!F33</f>
        <v>3200</v>
      </c>
      <c r="G63" s="18"/>
    </row>
    <row r="64" spans="1:7" outlineLevel="2" collapsed="1" x14ac:dyDescent="0.25">
      <c r="A64" s="19"/>
      <c r="B64" s="19"/>
      <c r="C64" s="20" t="s">
        <v>57</v>
      </c>
      <c r="D64" s="19"/>
      <c r="E64" s="78">
        <f>SUBTOTAL(9,E62:E63)</f>
        <v>10007.09</v>
      </c>
      <c r="F64" s="21">
        <f>SUBTOTAL(9,F62:F63)</f>
        <v>9200</v>
      </c>
      <c r="G64" s="22"/>
    </row>
    <row r="65" spans="1:7" hidden="1" outlineLevel="3" x14ac:dyDescent="0.25">
      <c r="C65" s="16">
        <v>6901</v>
      </c>
      <c r="D65" t="s">
        <v>58</v>
      </c>
      <c r="E65" s="77">
        <v>27683.75</v>
      </c>
      <c r="F65" s="17">
        <f>'10 Adm'!F38</f>
        <v>29100</v>
      </c>
      <c r="G65" s="18"/>
    </row>
    <row r="66" spans="1:7" hidden="1" outlineLevel="3" x14ac:dyDescent="0.25">
      <c r="C66" s="16">
        <v>6907</v>
      </c>
      <c r="D66" t="s">
        <v>59</v>
      </c>
      <c r="E66" s="77">
        <v>22668.17</v>
      </c>
      <c r="F66" s="17">
        <f>'10 Adm'!F39+'50 Hjelpekorpset'!F35</f>
        <v>22000</v>
      </c>
      <c r="G66" s="18"/>
    </row>
    <row r="67" spans="1:7" hidden="1" outlineLevel="3" x14ac:dyDescent="0.25">
      <c r="C67" s="16">
        <v>6940</v>
      </c>
      <c r="D67" t="s">
        <v>60</v>
      </c>
      <c r="E67" s="77">
        <v>1803</v>
      </c>
      <c r="F67" s="17">
        <f>'10 Adm'!F40+'81 Båthavn'!F14</f>
        <v>1200</v>
      </c>
      <c r="G67" s="18"/>
    </row>
    <row r="68" spans="1:7" outlineLevel="2" collapsed="1" x14ac:dyDescent="0.25">
      <c r="A68" s="19"/>
      <c r="B68" s="19"/>
      <c r="C68" s="20" t="s">
        <v>61</v>
      </c>
      <c r="D68" s="19"/>
      <c r="E68" s="78">
        <f>SUBTOTAL(9,E65:E67)</f>
        <v>52154.92</v>
      </c>
      <c r="F68" s="21">
        <f>SUBTOTAL(9,F65:F67)</f>
        <v>52300</v>
      </c>
      <c r="G68" s="22"/>
    </row>
    <row r="69" spans="1:7" outlineLevel="1" x14ac:dyDescent="0.25">
      <c r="A69" s="19"/>
      <c r="B69" s="19"/>
      <c r="C69" s="23" t="s">
        <v>62</v>
      </c>
      <c r="D69" s="24"/>
      <c r="E69" s="79">
        <f>SUBTOTAL(9,E38:E68)</f>
        <v>2121192.85</v>
      </c>
      <c r="F69" s="25">
        <f>SUBTOTAL(9,F38:F68)</f>
        <v>1735065</v>
      </c>
      <c r="G69" s="26"/>
    </row>
    <row r="70" spans="1:7" hidden="1" outlineLevel="3" x14ac:dyDescent="0.25">
      <c r="C70" s="16">
        <v>7000</v>
      </c>
      <c r="D70" t="s">
        <v>63</v>
      </c>
      <c r="E70" s="77">
        <v>25473.79</v>
      </c>
      <c r="F70" s="17">
        <f>'50 Hjelpekorpset'!F38+'10 Adm'!F43</f>
        <v>45000</v>
      </c>
      <c r="G70" s="18"/>
    </row>
    <row r="71" spans="1:7" hidden="1" outlineLevel="3" x14ac:dyDescent="0.25">
      <c r="C71" s="16">
        <v>7020</v>
      </c>
      <c r="D71" t="s">
        <v>64</v>
      </c>
      <c r="E71" s="77">
        <v>88426.5</v>
      </c>
      <c r="F71" s="17">
        <f>'10 Adm'!F44+'50 Hjelpekorpset'!F39</f>
        <v>90000</v>
      </c>
      <c r="G71" s="18"/>
    </row>
    <row r="72" spans="1:7" hidden="1" outlineLevel="3" x14ac:dyDescent="0.25">
      <c r="C72" s="16">
        <v>7040</v>
      </c>
      <c r="D72" t="s">
        <v>65</v>
      </c>
      <c r="E72" s="77">
        <v>55916</v>
      </c>
      <c r="F72" s="17">
        <f>'10 Adm'!F45+'50 Hjelpekorpset'!F40</f>
        <v>66240</v>
      </c>
      <c r="G72" s="18"/>
    </row>
    <row r="73" spans="1:7" hidden="1" outlineLevel="3" x14ac:dyDescent="0.25">
      <c r="C73" s="16">
        <v>7051</v>
      </c>
      <c r="D73" t="s">
        <v>66</v>
      </c>
      <c r="E73" s="77">
        <v>21124.13</v>
      </c>
      <c r="F73" s="17">
        <f>'50 Hjelpekorpset'!F41</f>
        <v>10000</v>
      </c>
      <c r="G73" s="18"/>
    </row>
    <row r="74" spans="1:7" outlineLevel="2" collapsed="1" x14ac:dyDescent="0.25">
      <c r="A74" s="19"/>
      <c r="B74" s="19"/>
      <c r="C74" s="20" t="s">
        <v>67</v>
      </c>
      <c r="D74" s="19"/>
      <c r="E74" s="78">
        <f>SUBTOTAL(9,E70:E73)</f>
        <v>190940.42</v>
      </c>
      <c r="F74" s="21">
        <f>SUBTOTAL(9,F70:F73)</f>
        <v>211240</v>
      </c>
      <c r="G74" s="22"/>
    </row>
    <row r="75" spans="1:7" hidden="1" outlineLevel="3" x14ac:dyDescent="0.25">
      <c r="C75" s="16">
        <v>7101</v>
      </c>
      <c r="D75" t="s">
        <v>68</v>
      </c>
      <c r="E75" s="77">
        <v>10420.65</v>
      </c>
      <c r="F75" s="17">
        <f>'10 Adm'!F47+'30 Omsorg'!F25+'50 Hjelpekorpset'!F43</f>
        <v>7000</v>
      </c>
      <c r="G75" s="18"/>
    </row>
    <row r="76" spans="1:7" hidden="1" outlineLevel="3" x14ac:dyDescent="0.25">
      <c r="C76" s="16">
        <v>7102</v>
      </c>
      <c r="D76" t="s">
        <v>69</v>
      </c>
      <c r="E76" s="77">
        <v>17559.240000000002</v>
      </c>
      <c r="F76" s="17">
        <f>'50 Hjelpekorpset'!F44</f>
        <v>20000</v>
      </c>
      <c r="G76" s="18"/>
    </row>
    <row r="77" spans="1:7" hidden="1" outlineLevel="3" x14ac:dyDescent="0.25">
      <c r="C77" s="16">
        <v>7141</v>
      </c>
      <c r="D77" t="s">
        <v>70</v>
      </c>
      <c r="E77" s="77">
        <v>23664.880000000001</v>
      </c>
      <c r="F77" s="17">
        <f>'10 Adm'!F48+'30 Omsorg'!F26+'50 Hjelpekorpset'!F45</f>
        <v>10000</v>
      </c>
      <c r="G77" s="18"/>
    </row>
    <row r="78" spans="1:7" hidden="1" outlineLevel="3" x14ac:dyDescent="0.25">
      <c r="C78" s="16">
        <v>7142</v>
      </c>
      <c r="D78" t="s">
        <v>71</v>
      </c>
      <c r="E78" s="77">
        <v>11523.76</v>
      </c>
      <c r="F78" s="17">
        <f>'50 Hjelpekorpset'!F46</f>
        <v>8000</v>
      </c>
      <c r="G78" s="18"/>
    </row>
    <row r="79" spans="1:7" hidden="1" outlineLevel="3" x14ac:dyDescent="0.25">
      <c r="C79" s="16">
        <v>7160</v>
      </c>
      <c r="D79" s="62" t="s">
        <v>112</v>
      </c>
      <c r="E79" s="77">
        <v>5618</v>
      </c>
      <c r="F79" s="17">
        <f>'10 Adm'!F49</f>
        <v>0</v>
      </c>
      <c r="G79" s="18"/>
    </row>
    <row r="80" spans="1:7" hidden="1" outlineLevel="3" x14ac:dyDescent="0.25">
      <c r="C80" s="16">
        <v>7170</v>
      </c>
      <c r="D80" t="s">
        <v>125</v>
      </c>
      <c r="E80" s="77">
        <v>33964.58</v>
      </c>
      <c r="F80" s="17">
        <v>0</v>
      </c>
      <c r="G80" s="18"/>
    </row>
    <row r="81" spans="1:7" outlineLevel="2" collapsed="1" x14ac:dyDescent="0.25">
      <c r="A81" s="19"/>
      <c r="B81" s="19"/>
      <c r="C81" s="20" t="s">
        <v>72</v>
      </c>
      <c r="D81" s="19"/>
      <c r="E81" s="78">
        <f>SUBTOTAL(9,E75:E80)</f>
        <v>102751.11</v>
      </c>
      <c r="F81" s="21">
        <f>SUBTOTAL(9,F75:F80)</f>
        <v>45000</v>
      </c>
      <c r="G81" s="22"/>
    </row>
    <row r="82" spans="1:7" hidden="1" outlineLevel="3" x14ac:dyDescent="0.25">
      <c r="C82" s="16">
        <v>7300</v>
      </c>
      <c r="D82" t="s">
        <v>73</v>
      </c>
      <c r="E82" s="77">
        <v>113946.08</v>
      </c>
      <c r="F82" s="17">
        <f>'10 Adm'!F52+'30 Omsorg'!F28</f>
        <v>55000</v>
      </c>
      <c r="G82" s="18"/>
    </row>
    <row r="83" spans="1:7" hidden="1" outlineLevel="3" x14ac:dyDescent="0.25">
      <c r="C83" s="16">
        <v>7350</v>
      </c>
      <c r="D83" t="s">
        <v>74</v>
      </c>
      <c r="E83" s="77">
        <v>0</v>
      </c>
      <c r="F83" s="17">
        <f>'10 Adm'!F53</f>
        <v>0</v>
      </c>
      <c r="G83" s="18"/>
    </row>
    <row r="84" spans="1:7" outlineLevel="2" collapsed="1" x14ac:dyDescent="0.25">
      <c r="A84" s="19"/>
      <c r="B84" s="19"/>
      <c r="C84" s="20" t="s">
        <v>75</v>
      </c>
      <c r="D84" s="19"/>
      <c r="E84" s="78">
        <f>SUBTOTAL(9,E82:E83)</f>
        <v>113946.08</v>
      </c>
      <c r="F84" s="21">
        <f>SUBTOTAL(9,F82:F83)</f>
        <v>55000</v>
      </c>
      <c r="G84" s="22"/>
    </row>
    <row r="85" spans="1:7" hidden="1" outlineLevel="3" x14ac:dyDescent="0.25">
      <c r="C85" s="16">
        <v>7400</v>
      </c>
      <c r="D85" t="s">
        <v>76</v>
      </c>
      <c r="E85" s="77">
        <v>0</v>
      </c>
      <c r="F85" s="17">
        <f>'50 Hjelpekorpset'!F48</f>
        <v>3600</v>
      </c>
      <c r="G85" s="18"/>
    </row>
    <row r="86" spans="1:7" hidden="1" outlineLevel="3" x14ac:dyDescent="0.25">
      <c r="C86" s="16">
        <v>7420</v>
      </c>
      <c r="D86" t="s">
        <v>77</v>
      </c>
      <c r="E86" s="77">
        <v>102506.9</v>
      </c>
      <c r="F86" s="17">
        <f>'10 Adm'!F55+'30 Omsorg'!F30+'50 Hjelpekorpset'!F49</f>
        <v>120000</v>
      </c>
      <c r="G86" s="18"/>
    </row>
    <row r="87" spans="1:7" outlineLevel="2" collapsed="1" x14ac:dyDescent="0.25">
      <c r="A87" s="19"/>
      <c r="B87" s="19"/>
      <c r="C87" s="20" t="s">
        <v>78</v>
      </c>
      <c r="D87" s="19"/>
      <c r="E87" s="78">
        <f>SUBTOTAL(9,E85:E86)</f>
        <v>102506.9</v>
      </c>
      <c r="F87" s="21">
        <f>SUBTOTAL(9,F85:F86)</f>
        <v>123600</v>
      </c>
      <c r="G87" s="22"/>
    </row>
    <row r="88" spans="1:7" hidden="1" outlineLevel="3" x14ac:dyDescent="0.25">
      <c r="C88" s="16">
        <v>7500</v>
      </c>
      <c r="D88" t="s">
        <v>79</v>
      </c>
      <c r="E88" s="77">
        <v>23441</v>
      </c>
      <c r="F88" s="17">
        <f>'50 Hjelpekorpset'!F51+'80 RK-Hus'!F28</f>
        <v>28500</v>
      </c>
      <c r="G88" s="18"/>
    </row>
    <row r="89" spans="1:7" outlineLevel="2" collapsed="1" x14ac:dyDescent="0.25">
      <c r="A89" s="19"/>
      <c r="B89" s="19"/>
      <c r="C89" s="20" t="s">
        <v>80</v>
      </c>
      <c r="D89" s="19"/>
      <c r="E89" s="78">
        <f>SUBTOTAL(9,E88:E88)</f>
        <v>23441</v>
      </c>
      <c r="F89" s="21">
        <f>SUBTOTAL(9,F88:F88)</f>
        <v>28500</v>
      </c>
      <c r="G89" s="22"/>
    </row>
    <row r="90" spans="1:7" hidden="1" outlineLevel="3" x14ac:dyDescent="0.25">
      <c r="C90" s="16">
        <v>7710</v>
      </c>
      <c r="D90" t="s">
        <v>81</v>
      </c>
      <c r="E90" s="77">
        <v>65694.92</v>
      </c>
      <c r="F90" s="17">
        <f>'10 Adm'!F57+'30 Omsorg'!F32+'50 Hjelpekorpset'!F53</f>
        <v>101500</v>
      </c>
      <c r="G90" s="18"/>
    </row>
    <row r="91" spans="1:7" hidden="1" outlineLevel="3" x14ac:dyDescent="0.25">
      <c r="C91" s="16">
        <v>7720</v>
      </c>
      <c r="D91" t="s">
        <v>82</v>
      </c>
      <c r="E91" s="77">
        <v>93100</v>
      </c>
      <c r="F91" s="17">
        <f>'10 Adm'!F58+'30 Omsorg'!F33+'50 Hjelpekorpset'!F54</f>
        <v>130000</v>
      </c>
      <c r="G91" s="18"/>
    </row>
    <row r="92" spans="1:7" hidden="1" outlineLevel="3" x14ac:dyDescent="0.25">
      <c r="C92" s="16">
        <v>7721</v>
      </c>
      <c r="D92" t="s">
        <v>83</v>
      </c>
      <c r="E92" s="77">
        <v>150329.29999999999</v>
      </c>
      <c r="F92" s="17">
        <f>'10 Adm'!F59+'30 Omsorg'!F34+'50 Hjelpekorpset'!F55+'80 RK-Hus'!F30</f>
        <v>242700</v>
      </c>
      <c r="G92" s="18"/>
    </row>
    <row r="93" spans="1:7" hidden="1" outlineLevel="3" x14ac:dyDescent="0.25">
      <c r="C93" s="16">
        <v>7770</v>
      </c>
      <c r="D93" t="s">
        <v>84</v>
      </c>
      <c r="E93" s="77">
        <v>5101.7299999999996</v>
      </c>
      <c r="F93" s="17">
        <f>'10 Adm'!F60+'50 Hjelpekorpset'!F56</f>
        <v>5100</v>
      </c>
      <c r="G93" s="18"/>
    </row>
    <row r="94" spans="1:7" hidden="1" outlineLevel="3" x14ac:dyDescent="0.25">
      <c r="C94" s="16">
        <v>7779</v>
      </c>
      <c r="D94" t="s">
        <v>85</v>
      </c>
      <c r="E94" s="77">
        <v>2.2000000000000002</v>
      </c>
      <c r="F94" s="17">
        <f>'10 Adm'!F61+'50 Hjelpekorpset'!F57</f>
        <v>0</v>
      </c>
      <c r="G94" s="18"/>
    </row>
    <row r="95" spans="1:7" outlineLevel="2" collapsed="1" x14ac:dyDescent="0.25">
      <c r="A95" s="19"/>
      <c r="B95" s="19"/>
      <c r="C95" s="20" t="s">
        <v>86</v>
      </c>
      <c r="D95" s="19"/>
      <c r="E95" s="78">
        <f>SUBTOTAL(9,E90:E94)</f>
        <v>314228.14999999997</v>
      </c>
      <c r="F95" s="21">
        <f>SUBTOTAL(9,F90:F94)</f>
        <v>479300</v>
      </c>
      <c r="G95" s="22"/>
    </row>
    <row r="96" spans="1:7" outlineLevel="1" x14ac:dyDescent="0.25">
      <c r="A96" s="19"/>
      <c r="B96" s="19"/>
      <c r="C96" s="23" t="s">
        <v>87</v>
      </c>
      <c r="D96" s="24"/>
      <c r="E96" s="79">
        <f>SUBTOTAL(9,E70:E95)</f>
        <v>847813.65999999992</v>
      </c>
      <c r="F96" s="25">
        <f>SUBTOTAL(9,F70:F95)</f>
        <v>942640</v>
      </c>
      <c r="G96" s="26"/>
    </row>
    <row r="97" spans="1:7" hidden="1" outlineLevel="3" x14ac:dyDescent="0.25">
      <c r="C97" s="16">
        <v>8050</v>
      </c>
      <c r="D97" t="s">
        <v>88</v>
      </c>
      <c r="E97" s="77">
        <v>-68908</v>
      </c>
      <c r="F97" s="17">
        <f>'10 Adm'!F64+'50 Hjelpekorpset'!F60</f>
        <v>-60000</v>
      </c>
      <c r="G97" s="18"/>
    </row>
    <row r="98" spans="1:7" hidden="1" outlineLevel="3" x14ac:dyDescent="0.25">
      <c r="C98" s="16">
        <v>8051</v>
      </c>
      <c r="D98" t="s">
        <v>89</v>
      </c>
      <c r="E98" s="77">
        <v>-68907.12</v>
      </c>
      <c r="F98" s="17">
        <f>'10 Adm'!F65+'50 Hjelpekorpset'!F61</f>
        <v>-35000</v>
      </c>
      <c r="G98" s="18"/>
    </row>
    <row r="99" spans="1:7" hidden="1" outlineLevel="3" x14ac:dyDescent="0.25">
      <c r="C99" s="16">
        <v>8070</v>
      </c>
      <c r="D99" t="s">
        <v>90</v>
      </c>
      <c r="E99" s="77">
        <v>-331</v>
      </c>
      <c r="F99" s="17">
        <f>'10 Adm'!F66+'50 Hjelpekorpset'!F62</f>
        <v>-300</v>
      </c>
      <c r="G99" s="18"/>
    </row>
    <row r="100" spans="1:7" outlineLevel="2" collapsed="1" x14ac:dyDescent="0.25">
      <c r="A100" s="19"/>
      <c r="B100" s="19"/>
      <c r="C100" s="20" t="s">
        <v>91</v>
      </c>
      <c r="D100" s="19"/>
      <c r="E100" s="78">
        <f>SUBTOTAL(9,E97:E99)</f>
        <v>-138146.12</v>
      </c>
      <c r="F100" s="21">
        <f>SUBTOTAL(9,F97:F99)</f>
        <v>-95300</v>
      </c>
      <c r="G100" s="22"/>
    </row>
    <row r="101" spans="1:7" hidden="1" outlineLevel="3" x14ac:dyDescent="0.25">
      <c r="C101" s="16">
        <v>8930</v>
      </c>
      <c r="D101" t="s">
        <v>92</v>
      </c>
      <c r="E101" s="77">
        <v>28671.32</v>
      </c>
      <c r="F101" s="17">
        <f>'50 Hjelpekorpset'!F64+'30 Omsorg'!F37</f>
        <v>-28671</v>
      </c>
      <c r="G101" s="18"/>
    </row>
    <row r="102" spans="1:7" outlineLevel="2" collapsed="1" x14ac:dyDescent="0.25">
      <c r="A102" s="19"/>
      <c r="B102" s="19"/>
      <c r="C102" s="20" t="s">
        <v>93</v>
      </c>
      <c r="D102" s="19"/>
      <c r="E102" s="78">
        <f>SUBTOTAL(9,E101:E101)</f>
        <v>28671.32</v>
      </c>
      <c r="F102" s="21">
        <f>SUBTOTAL(9,F101:F101)</f>
        <v>-28671</v>
      </c>
      <c r="G102" s="22"/>
    </row>
    <row r="103" spans="1:7" outlineLevel="1" x14ac:dyDescent="0.25">
      <c r="A103" s="19"/>
      <c r="B103" s="19"/>
      <c r="C103" s="23" t="s">
        <v>94</v>
      </c>
      <c r="D103" s="24"/>
      <c r="E103" s="79">
        <f>SUBTOTAL(9,E97:E102)</f>
        <v>-109474.79999999999</v>
      </c>
      <c r="F103" s="25">
        <f>SUBTOTAL(9,F97:F102)</f>
        <v>-123971</v>
      </c>
      <c r="G103" s="26"/>
    </row>
    <row r="104" spans="1:7" ht="15.75" customHeight="1" thickBot="1" x14ac:dyDescent="0.3">
      <c r="A104" s="27"/>
      <c r="B104" s="27"/>
      <c r="C104" s="28" t="s">
        <v>95</v>
      </c>
      <c r="D104" s="29"/>
      <c r="E104" s="80">
        <f>SUBTOTAL(9,E10:E103)</f>
        <v>97266.030000000523</v>
      </c>
      <c r="F104" s="30">
        <f>SUBTOTAL(9,F10:F103)</f>
        <v>170234</v>
      </c>
      <c r="G104" s="31"/>
    </row>
  </sheetData>
  <mergeCells count="1">
    <mergeCell ref="C8:D8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/>
  <headerFooter>
    <oddHeader>&amp;CResultat pr. koststed</oddHeader>
    <oddFooter>&amp;C&amp;D &amp;T&amp;RSide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J74"/>
  <sheetViews>
    <sheetView showGridLines="0" topLeftCell="B1" zoomScaleNormal="100" workbookViewId="0">
      <selection activeCell="G36" sqref="G36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6" width="15.6640625" style="1" customWidth="1"/>
    <col min="7" max="7" width="18" customWidth="1"/>
  </cols>
  <sheetData>
    <row r="4" spans="1:7" ht="15.6" x14ac:dyDescent="0.3">
      <c r="C4" s="2"/>
      <c r="E4"/>
      <c r="F4"/>
    </row>
    <row r="5" spans="1:7" ht="13.8" thickBot="1" x14ac:dyDescent="0.3">
      <c r="C5" s="3"/>
      <c r="D5" s="3"/>
      <c r="E5" s="4"/>
      <c r="F5" s="4"/>
    </row>
    <row r="6" spans="1:7" s="5" customFormat="1" ht="13.8" thickBot="1" x14ac:dyDescent="0.3">
      <c r="C6" s="6" t="s">
        <v>96</v>
      </c>
      <c r="D6" s="7"/>
      <c r="E6" s="8" t="s">
        <v>1</v>
      </c>
      <c r="F6" s="8" t="s">
        <v>2</v>
      </c>
      <c r="G6" s="109" t="s">
        <v>4</v>
      </c>
    </row>
    <row r="7" spans="1:7" s="5" customFormat="1" ht="13.8" thickBot="1" x14ac:dyDescent="0.3">
      <c r="C7" s="32"/>
      <c r="D7" s="33" t="s">
        <v>116</v>
      </c>
      <c r="E7" s="10"/>
      <c r="F7" s="10" t="s">
        <v>3</v>
      </c>
      <c r="G7" s="109"/>
    </row>
    <row r="8" spans="1:7" s="5" customFormat="1" ht="13.8" thickBot="1" x14ac:dyDescent="0.3">
      <c r="C8" s="12"/>
      <c r="D8" s="13"/>
      <c r="E8" s="14" t="s">
        <v>5</v>
      </c>
      <c r="F8" s="14" t="s">
        <v>117</v>
      </c>
      <c r="G8" s="109"/>
    </row>
    <row r="9" spans="1:7" s="5" customFormat="1" x14ac:dyDescent="0.25">
      <c r="C9" s="16">
        <v>3210</v>
      </c>
      <c r="D9" t="s">
        <v>6</v>
      </c>
      <c r="E9" s="58" t="s">
        <v>123</v>
      </c>
      <c r="F9" s="61">
        <v>0</v>
      </c>
      <c r="G9" s="102" t="s">
        <v>133</v>
      </c>
    </row>
    <row r="10" spans="1:7" s="5" customFormat="1" x14ac:dyDescent="0.25">
      <c r="C10" s="16">
        <v>3290</v>
      </c>
      <c r="D10" t="s">
        <v>9</v>
      </c>
      <c r="E10" s="58" t="s">
        <v>122</v>
      </c>
      <c r="F10" s="61">
        <v>0</v>
      </c>
      <c r="G10" s="103" t="s">
        <v>133</v>
      </c>
    </row>
    <row r="11" spans="1:7" s="5" customFormat="1" x14ac:dyDescent="0.25">
      <c r="C11" s="20" t="s">
        <v>10</v>
      </c>
      <c r="D11" s="19"/>
      <c r="E11" s="21">
        <v>-41544.18</v>
      </c>
      <c r="F11" s="21">
        <f>SUBTOTAL(9,F9:F10)</f>
        <v>0</v>
      </c>
      <c r="G11" s="60"/>
    </row>
    <row r="12" spans="1:7" outlineLevel="3" x14ac:dyDescent="0.25">
      <c r="C12" s="16">
        <v>3320</v>
      </c>
      <c r="D12" t="s">
        <v>11</v>
      </c>
      <c r="E12" s="17">
        <v>-207078</v>
      </c>
      <c r="F12" s="52">
        <v>-207000</v>
      </c>
      <c r="G12" s="49"/>
    </row>
    <row r="13" spans="1:7" outlineLevel="3" x14ac:dyDescent="0.25">
      <c r="C13" s="16">
        <v>3331</v>
      </c>
      <c r="D13" s="57" t="s">
        <v>111</v>
      </c>
      <c r="E13" s="17">
        <v>0</v>
      </c>
      <c r="F13" s="52">
        <v>0</v>
      </c>
      <c r="G13" s="49"/>
    </row>
    <row r="14" spans="1:7" outlineLevel="3" x14ac:dyDescent="0.25">
      <c r="C14" s="16">
        <v>3334</v>
      </c>
      <c r="D14" t="s">
        <v>13</v>
      </c>
      <c r="E14" s="17">
        <v>0</v>
      </c>
      <c r="F14" s="52">
        <v>0</v>
      </c>
      <c r="G14" s="49"/>
    </row>
    <row r="15" spans="1:7" outlineLevel="2" x14ac:dyDescent="0.25">
      <c r="A15" s="19"/>
      <c r="B15" s="19"/>
      <c r="C15" s="20" t="s">
        <v>15</v>
      </c>
      <c r="D15" s="19"/>
      <c r="E15" s="21">
        <f>SUBTOTAL(9,E12:E14)</f>
        <v>-207078</v>
      </c>
      <c r="F15" s="53">
        <f>SUBTOTAL(9,F12:F14)</f>
        <v>-207000</v>
      </c>
      <c r="G15" s="49"/>
    </row>
    <row r="16" spans="1:7" outlineLevel="3" x14ac:dyDescent="0.25">
      <c r="C16" s="16">
        <v>3481</v>
      </c>
      <c r="D16" t="s">
        <v>18</v>
      </c>
      <c r="E16" s="17">
        <v>-206822</v>
      </c>
      <c r="F16" s="52">
        <v>-150000</v>
      </c>
      <c r="G16" s="49"/>
    </row>
    <row r="17" spans="1:7" outlineLevel="2" x14ac:dyDescent="0.25">
      <c r="A17" s="19"/>
      <c r="B17" s="19"/>
      <c r="C17" s="20" t="s">
        <v>19</v>
      </c>
      <c r="D17" s="19"/>
      <c r="E17" s="21">
        <f>SUBTOTAL(9,E16:E16)</f>
        <v>-206822</v>
      </c>
      <c r="F17" s="53">
        <f>SUBTOTAL(9,F16:F16)</f>
        <v>-150000</v>
      </c>
      <c r="G17" s="49"/>
    </row>
    <row r="18" spans="1:7" outlineLevel="3" x14ac:dyDescent="0.25">
      <c r="C18" s="16">
        <v>3900</v>
      </c>
      <c r="D18" t="s">
        <v>23</v>
      </c>
      <c r="E18" s="17">
        <v>0</v>
      </c>
      <c r="F18" s="52">
        <v>0</v>
      </c>
      <c r="G18" s="49"/>
    </row>
    <row r="19" spans="1:7" outlineLevel="3" x14ac:dyDescent="0.25">
      <c r="C19" s="16">
        <v>3910</v>
      </c>
      <c r="D19" t="s">
        <v>24</v>
      </c>
      <c r="E19" s="17">
        <v>-149</v>
      </c>
      <c r="F19" s="52">
        <v>-1000</v>
      </c>
      <c r="G19" s="49"/>
    </row>
    <row r="20" spans="1:7" outlineLevel="3" x14ac:dyDescent="0.25">
      <c r="C20" s="16">
        <v>3911</v>
      </c>
      <c r="D20" t="s">
        <v>25</v>
      </c>
      <c r="E20" s="17">
        <v>-98725.64</v>
      </c>
      <c r="F20" s="52">
        <v>-100000</v>
      </c>
      <c r="G20" s="49"/>
    </row>
    <row r="21" spans="1:7" outlineLevel="3" x14ac:dyDescent="0.25">
      <c r="C21" s="16">
        <v>3912</v>
      </c>
      <c r="D21" t="s">
        <v>26</v>
      </c>
      <c r="E21" s="17">
        <v>-763639</v>
      </c>
      <c r="F21" s="52">
        <v>-770000</v>
      </c>
      <c r="G21" s="49"/>
    </row>
    <row r="22" spans="1:7" outlineLevel="2" x14ac:dyDescent="0.25">
      <c r="A22" s="19"/>
      <c r="B22" s="19"/>
      <c r="C22" s="20" t="s">
        <v>27</v>
      </c>
      <c r="D22" s="19"/>
      <c r="E22" s="21">
        <f>SUBTOTAL(9,E18:E21)</f>
        <v>-862513.64</v>
      </c>
      <c r="F22" s="53">
        <f>SUBTOTAL(9,F18:F21)</f>
        <v>-871000</v>
      </c>
      <c r="G22" s="49"/>
    </row>
    <row r="23" spans="1:7" outlineLevel="1" x14ac:dyDescent="0.25">
      <c r="A23" s="19"/>
      <c r="B23" s="19"/>
      <c r="C23" s="23" t="s">
        <v>28</v>
      </c>
      <c r="D23" s="24"/>
      <c r="E23" s="25">
        <f>SUBTOTAL(9,E9:E22)</f>
        <v>-1317957.8199999998</v>
      </c>
      <c r="F23" s="93">
        <f>SUBTOTAL(9,F9:F22)</f>
        <v>-1228000</v>
      </c>
      <c r="G23" s="49"/>
    </row>
    <row r="24" spans="1:7" outlineLevel="1" x14ac:dyDescent="0.25">
      <c r="A24" s="19"/>
      <c r="B24" s="19"/>
      <c r="C24" s="16">
        <v>6010</v>
      </c>
      <c r="D24" t="s">
        <v>32</v>
      </c>
      <c r="E24" s="17">
        <v>146170</v>
      </c>
      <c r="F24" s="52">
        <v>120000</v>
      </c>
      <c r="G24" s="49"/>
    </row>
    <row r="25" spans="1:7" outlineLevel="1" x14ac:dyDescent="0.25">
      <c r="A25" s="19"/>
      <c r="B25" s="19"/>
      <c r="C25" s="20" t="s">
        <v>33</v>
      </c>
      <c r="D25" s="19"/>
      <c r="E25" s="21">
        <f>SUBTOTAL(9,E24:E24)</f>
        <v>146170</v>
      </c>
      <c r="F25" s="53">
        <f>SUBTOTAL(9,F24:F24)</f>
        <v>120000</v>
      </c>
      <c r="G25" s="49"/>
    </row>
    <row r="26" spans="1:7" outlineLevel="3" x14ac:dyDescent="0.25">
      <c r="C26" s="16">
        <v>6301</v>
      </c>
      <c r="D26" t="s">
        <v>34</v>
      </c>
      <c r="E26" s="17">
        <v>22008</v>
      </c>
      <c r="F26" s="52">
        <v>24500</v>
      </c>
      <c r="G26" s="49"/>
    </row>
    <row r="27" spans="1:7" outlineLevel="3" x14ac:dyDescent="0.25">
      <c r="C27" s="16">
        <v>6370</v>
      </c>
      <c r="D27" t="s">
        <v>38</v>
      </c>
      <c r="E27" s="17">
        <v>148.9</v>
      </c>
      <c r="F27" s="52">
        <v>0</v>
      </c>
      <c r="G27" s="49"/>
    </row>
    <row r="28" spans="1:7" outlineLevel="2" x14ac:dyDescent="0.25">
      <c r="A28" s="19"/>
      <c r="B28" s="19"/>
      <c r="C28" s="20" t="s">
        <v>40</v>
      </c>
      <c r="D28" s="19"/>
      <c r="E28" s="21">
        <f>SUBTOTAL(9,E26:E27)</f>
        <v>22156.9</v>
      </c>
      <c r="F28" s="53">
        <f>SUBTOTAL(9,F26:F26)</f>
        <v>24500</v>
      </c>
      <c r="G28" s="49"/>
    </row>
    <row r="29" spans="1:7" outlineLevel="3" x14ac:dyDescent="0.25">
      <c r="C29" s="16">
        <v>6540</v>
      </c>
      <c r="D29" t="s">
        <v>46</v>
      </c>
      <c r="E29" s="17">
        <v>13002.9</v>
      </c>
      <c r="F29" s="52">
        <v>10000</v>
      </c>
      <c r="G29" s="49"/>
    </row>
    <row r="30" spans="1:7" outlineLevel="3" x14ac:dyDescent="0.25">
      <c r="C30" s="16">
        <v>6593</v>
      </c>
      <c r="D30" s="62" t="s">
        <v>124</v>
      </c>
      <c r="E30" s="17">
        <v>2470.6999999999998</v>
      </c>
      <c r="F30" s="52">
        <v>0</v>
      </c>
      <c r="G30" s="49"/>
    </row>
    <row r="31" spans="1:7" outlineLevel="2" x14ac:dyDescent="0.25">
      <c r="A31" s="19"/>
      <c r="B31" s="19"/>
      <c r="C31" s="20" t="s">
        <v>47</v>
      </c>
      <c r="D31" s="19"/>
      <c r="E31" s="21">
        <f>SUBTOTAL(9,E29:E30)</f>
        <v>15473.599999999999</v>
      </c>
      <c r="F31" s="53">
        <f>SUBTOTAL(9,F29:F30)</f>
        <v>10000</v>
      </c>
      <c r="G31" s="49"/>
    </row>
    <row r="32" spans="1:7" outlineLevel="3" x14ac:dyDescent="0.25">
      <c r="C32" s="16">
        <v>6720</v>
      </c>
      <c r="D32" t="s">
        <v>52</v>
      </c>
      <c r="E32" s="17">
        <v>35076.79</v>
      </c>
      <c r="F32" s="52">
        <v>0</v>
      </c>
      <c r="G32" s="49"/>
    </row>
    <row r="33" spans="1:10" outlineLevel="3" x14ac:dyDescent="0.25">
      <c r="C33" s="16">
        <v>6732</v>
      </c>
      <c r="D33" t="s">
        <v>53</v>
      </c>
      <c r="E33" s="17">
        <v>170377</v>
      </c>
      <c r="F33" s="52">
        <v>250000</v>
      </c>
      <c r="G33" s="50"/>
    </row>
    <row r="34" spans="1:10" outlineLevel="2" x14ac:dyDescent="0.25">
      <c r="A34" s="19"/>
      <c r="B34" s="19"/>
      <c r="C34" s="20" t="s">
        <v>54</v>
      </c>
      <c r="D34" s="19"/>
      <c r="E34" s="21">
        <f>SUBTOTAL(9,E32:E33)</f>
        <v>205453.79</v>
      </c>
      <c r="F34" s="53">
        <f>SUBTOTAL(9,F32:F33)</f>
        <v>250000</v>
      </c>
      <c r="G34" s="49"/>
    </row>
    <row r="35" spans="1:10" outlineLevel="3" x14ac:dyDescent="0.25">
      <c r="C35" s="16">
        <v>6800</v>
      </c>
      <c r="D35" t="s">
        <v>55</v>
      </c>
      <c r="E35" s="17">
        <v>6859.5</v>
      </c>
      <c r="F35" s="52">
        <v>6000</v>
      </c>
      <c r="G35" s="49" t="s">
        <v>132</v>
      </c>
    </row>
    <row r="36" spans="1:10" outlineLevel="3" x14ac:dyDescent="0.25">
      <c r="C36" s="16">
        <v>6890</v>
      </c>
      <c r="D36" t="s">
        <v>56</v>
      </c>
      <c r="E36" s="17">
        <v>3140.28</v>
      </c>
      <c r="F36" s="52">
        <v>3200</v>
      </c>
      <c r="G36" s="50" t="s">
        <v>127</v>
      </c>
      <c r="H36" s="110"/>
      <c r="I36" s="110"/>
      <c r="J36" s="110"/>
    </row>
    <row r="37" spans="1:10" outlineLevel="2" x14ac:dyDescent="0.25">
      <c r="A37" s="19"/>
      <c r="B37" s="19"/>
      <c r="C37" s="20" t="s">
        <v>57</v>
      </c>
      <c r="D37" s="19"/>
      <c r="E37" s="21">
        <f>SUBTOTAL(9,E35:E36)</f>
        <v>9999.7800000000007</v>
      </c>
      <c r="F37" s="53">
        <f>SUBTOTAL(9,F35:F36)</f>
        <v>9200</v>
      </c>
      <c r="G37" s="49"/>
    </row>
    <row r="38" spans="1:10" outlineLevel="3" x14ac:dyDescent="0.25">
      <c r="C38" s="16">
        <v>6901</v>
      </c>
      <c r="D38" t="s">
        <v>58</v>
      </c>
      <c r="E38" s="17">
        <v>27683.75</v>
      </c>
      <c r="F38" s="52">
        <v>29100</v>
      </c>
      <c r="G38" s="49"/>
    </row>
    <row r="39" spans="1:10" outlineLevel="3" x14ac:dyDescent="0.25">
      <c r="C39" s="16">
        <v>6907</v>
      </c>
      <c r="D39" t="s">
        <v>59</v>
      </c>
      <c r="E39" s="17">
        <v>6479.73</v>
      </c>
      <c r="F39" s="52">
        <v>6500</v>
      </c>
      <c r="G39" s="49"/>
    </row>
    <row r="40" spans="1:10" outlineLevel="3" x14ac:dyDescent="0.25">
      <c r="C40" s="16">
        <v>6940</v>
      </c>
      <c r="D40" t="s">
        <v>60</v>
      </c>
      <c r="E40" s="17">
        <v>1635</v>
      </c>
      <c r="F40" s="52">
        <v>1000</v>
      </c>
      <c r="G40" s="49" t="s">
        <v>128</v>
      </c>
    </row>
    <row r="41" spans="1:10" outlineLevel="2" x14ac:dyDescent="0.25">
      <c r="A41" s="19"/>
      <c r="B41" s="19"/>
      <c r="C41" s="20" t="s">
        <v>61</v>
      </c>
      <c r="D41" s="19"/>
      <c r="E41" s="21">
        <f>SUBTOTAL(9,E38:E40)</f>
        <v>35798.479999999996</v>
      </c>
      <c r="F41" s="53">
        <f>SUBTOTAL(9,F38:F40)</f>
        <v>36600</v>
      </c>
      <c r="G41" s="49"/>
    </row>
    <row r="42" spans="1:10" outlineLevel="1" x14ac:dyDescent="0.25">
      <c r="A42" s="19"/>
      <c r="B42" s="19"/>
      <c r="C42" s="23" t="s">
        <v>62</v>
      </c>
      <c r="D42" s="24"/>
      <c r="E42" s="25">
        <f>SUBTOTAL(9,E24:E41)</f>
        <v>435052.55000000005</v>
      </c>
      <c r="F42" s="25">
        <f>SUBTOTAL(9,F24:F41)</f>
        <v>450300</v>
      </c>
      <c r="G42" s="49"/>
    </row>
    <row r="43" spans="1:10" outlineLevel="3" x14ac:dyDescent="0.25">
      <c r="C43" s="16">
        <v>7000</v>
      </c>
      <c r="D43" t="s">
        <v>63</v>
      </c>
      <c r="E43" s="17">
        <v>0</v>
      </c>
      <c r="F43" s="52">
        <v>0</v>
      </c>
      <c r="G43" s="49"/>
    </row>
    <row r="44" spans="1:10" outlineLevel="3" x14ac:dyDescent="0.25">
      <c r="C44" s="16">
        <v>7020</v>
      </c>
      <c r="D44" t="s">
        <v>64</v>
      </c>
      <c r="E44" s="17">
        <v>42687.5</v>
      </c>
      <c r="F44" s="52">
        <v>45000</v>
      </c>
      <c r="G44" s="49"/>
    </row>
    <row r="45" spans="1:10" outlineLevel="3" x14ac:dyDescent="0.25">
      <c r="C45" s="16">
        <v>7040</v>
      </c>
      <c r="D45" t="s">
        <v>65</v>
      </c>
      <c r="E45" s="17">
        <v>1797</v>
      </c>
      <c r="F45" s="52">
        <v>10740</v>
      </c>
      <c r="G45" s="49"/>
    </row>
    <row r="46" spans="1:10" outlineLevel="2" x14ac:dyDescent="0.25">
      <c r="A46" s="19"/>
      <c r="B46" s="19"/>
      <c r="C46" s="20" t="s">
        <v>67</v>
      </c>
      <c r="D46" s="19"/>
      <c r="E46" s="21">
        <f>SUBTOTAL(9,E43:E45)</f>
        <v>44484.5</v>
      </c>
      <c r="F46" s="53">
        <f>SUBTOTAL(9,F43:F45)</f>
        <v>55740</v>
      </c>
      <c r="G46" s="49"/>
    </row>
    <row r="47" spans="1:10" outlineLevel="2" x14ac:dyDescent="0.25">
      <c r="A47" s="19"/>
      <c r="B47" s="19"/>
      <c r="C47" s="16">
        <v>7101</v>
      </c>
      <c r="D47" t="s">
        <v>68</v>
      </c>
      <c r="E47" s="34">
        <v>483</v>
      </c>
      <c r="F47" s="59">
        <v>1000</v>
      </c>
      <c r="G47" s="49"/>
    </row>
    <row r="48" spans="1:10" outlineLevel="2" x14ac:dyDescent="0.25">
      <c r="A48" s="19"/>
      <c r="B48" s="19"/>
      <c r="C48" s="16">
        <v>7141</v>
      </c>
      <c r="D48" t="s">
        <v>70</v>
      </c>
      <c r="E48" s="17">
        <v>5109</v>
      </c>
      <c r="F48" s="59">
        <v>5000</v>
      </c>
      <c r="G48" s="49"/>
    </row>
    <row r="49" spans="1:7" outlineLevel="3" x14ac:dyDescent="0.25">
      <c r="C49" s="16">
        <v>7160</v>
      </c>
      <c r="D49" s="62" t="s">
        <v>112</v>
      </c>
      <c r="E49" s="17">
        <v>5618</v>
      </c>
      <c r="F49" s="52">
        <v>0</v>
      </c>
      <c r="G49" s="49" t="s">
        <v>129</v>
      </c>
    </row>
    <row r="50" spans="1:7" outlineLevel="3" x14ac:dyDescent="0.25">
      <c r="C50" s="16">
        <v>7170</v>
      </c>
      <c r="D50" s="62" t="s">
        <v>125</v>
      </c>
      <c r="E50" s="1">
        <v>33964.58</v>
      </c>
      <c r="F50" s="52">
        <v>0</v>
      </c>
      <c r="G50" s="49" t="s">
        <v>129</v>
      </c>
    </row>
    <row r="51" spans="1:7" outlineLevel="2" x14ac:dyDescent="0.25">
      <c r="A51" s="19"/>
      <c r="B51" s="19"/>
      <c r="C51" s="20" t="s">
        <v>72</v>
      </c>
      <c r="D51" s="19"/>
      <c r="E51" s="21">
        <f>SUBTOTAL(9,E47:E50)</f>
        <v>45174.58</v>
      </c>
      <c r="F51" s="21">
        <f>SUBTOTAL(9,F47:F50)</f>
        <v>6000</v>
      </c>
      <c r="G51" s="49"/>
    </row>
    <row r="52" spans="1:7" outlineLevel="3" x14ac:dyDescent="0.25">
      <c r="C52" s="16">
        <v>7300</v>
      </c>
      <c r="D52" t="s">
        <v>73</v>
      </c>
      <c r="E52" s="17">
        <v>107724.24</v>
      </c>
      <c r="F52" s="52">
        <v>15000</v>
      </c>
      <c r="G52" s="49"/>
    </row>
    <row r="53" spans="1:7" outlineLevel="3" x14ac:dyDescent="0.25">
      <c r="C53" s="16">
        <v>7350</v>
      </c>
      <c r="D53" t="s">
        <v>74</v>
      </c>
      <c r="E53" s="17">
        <v>0</v>
      </c>
      <c r="F53" s="52">
        <v>0</v>
      </c>
      <c r="G53" s="49"/>
    </row>
    <row r="54" spans="1:7" outlineLevel="2" x14ac:dyDescent="0.25">
      <c r="A54" s="19"/>
      <c r="B54" s="19"/>
      <c r="C54" s="20" t="s">
        <v>75</v>
      </c>
      <c r="D54" s="19"/>
      <c r="E54" s="21">
        <f>SUBTOTAL(9,E52:E53)</f>
        <v>107724.24</v>
      </c>
      <c r="F54" s="53">
        <f>SUBTOTAL(9,F52:F53)</f>
        <v>15000</v>
      </c>
      <c r="G54" s="49"/>
    </row>
    <row r="55" spans="1:7" outlineLevel="3" x14ac:dyDescent="0.25">
      <c r="C55" s="16">
        <v>7420</v>
      </c>
      <c r="D55" t="s">
        <v>77</v>
      </c>
      <c r="E55" s="17">
        <v>32128.67</v>
      </c>
      <c r="F55" s="52">
        <v>40000</v>
      </c>
      <c r="G55" s="50" t="s">
        <v>130</v>
      </c>
    </row>
    <row r="56" spans="1:7" outlineLevel="2" x14ac:dyDescent="0.25">
      <c r="A56" s="19"/>
      <c r="B56" s="19"/>
      <c r="C56" s="20" t="s">
        <v>78</v>
      </c>
      <c r="D56" s="19"/>
      <c r="E56" s="21">
        <f>SUBTOTAL(9,E55:E55)</f>
        <v>32128.67</v>
      </c>
      <c r="F56" s="53">
        <f>SUBTOTAL(9,F55:F55)</f>
        <v>40000</v>
      </c>
      <c r="G56" s="49"/>
    </row>
    <row r="57" spans="1:7" outlineLevel="3" x14ac:dyDescent="0.25">
      <c r="C57" s="16">
        <v>7710</v>
      </c>
      <c r="D57" t="s">
        <v>81</v>
      </c>
      <c r="E57" s="17">
        <v>11377.52</v>
      </c>
      <c r="F57" s="52">
        <v>18000</v>
      </c>
      <c r="G57" s="50"/>
    </row>
    <row r="58" spans="1:7" outlineLevel="3" x14ac:dyDescent="0.25">
      <c r="C58" s="16">
        <v>7720</v>
      </c>
      <c r="D58" t="s">
        <v>82</v>
      </c>
      <c r="E58" s="17">
        <v>44610</v>
      </c>
      <c r="F58" s="52">
        <v>45000</v>
      </c>
      <c r="G58" s="49"/>
    </row>
    <row r="59" spans="1:7" outlineLevel="3" x14ac:dyDescent="0.25">
      <c r="C59" s="16">
        <v>7721</v>
      </c>
      <c r="D59" t="s">
        <v>83</v>
      </c>
      <c r="E59" s="17">
        <v>5418</v>
      </c>
      <c r="F59" s="52">
        <v>3000</v>
      </c>
      <c r="G59" s="49"/>
    </row>
    <row r="60" spans="1:7" outlineLevel="3" x14ac:dyDescent="0.25">
      <c r="C60" s="16">
        <v>7770</v>
      </c>
      <c r="D60" t="s">
        <v>84</v>
      </c>
      <c r="E60" s="17">
        <v>1716.6</v>
      </c>
      <c r="F60" s="52">
        <v>1900</v>
      </c>
      <c r="G60" s="49"/>
    </row>
    <row r="61" spans="1:7" outlineLevel="3" x14ac:dyDescent="0.25">
      <c r="C61" s="16">
        <v>7779</v>
      </c>
      <c r="D61" t="s">
        <v>85</v>
      </c>
      <c r="E61" s="17">
        <v>2.2000000000000002</v>
      </c>
      <c r="F61" s="52">
        <v>0</v>
      </c>
      <c r="G61" s="49"/>
    </row>
    <row r="62" spans="1:7" outlineLevel="2" x14ac:dyDescent="0.25">
      <c r="A62" s="19"/>
      <c r="B62" s="19"/>
      <c r="C62" s="20" t="s">
        <v>86</v>
      </c>
      <c r="D62" s="19"/>
      <c r="E62" s="21">
        <f>SUBTOTAL(9,E57:E61)</f>
        <v>63124.32</v>
      </c>
      <c r="F62" s="53">
        <f>SUBTOTAL(9,F57:F61)</f>
        <v>67900</v>
      </c>
      <c r="G62" s="49"/>
    </row>
    <row r="63" spans="1:7" outlineLevel="1" x14ac:dyDescent="0.25">
      <c r="A63" s="19"/>
      <c r="B63" s="19"/>
      <c r="C63" s="23" t="s">
        <v>87</v>
      </c>
      <c r="D63" s="24"/>
      <c r="E63" s="25">
        <f>SUBTOTAL(9,E43:E62)</f>
        <v>292636.31</v>
      </c>
      <c r="F63" s="93">
        <f>SUBTOTAL(9,F43:F62)</f>
        <v>184640</v>
      </c>
      <c r="G63" s="49"/>
    </row>
    <row r="64" spans="1:7" outlineLevel="3" x14ac:dyDescent="0.25">
      <c r="C64" s="16">
        <v>8050</v>
      </c>
      <c r="D64" t="s">
        <v>88</v>
      </c>
      <c r="E64" s="17">
        <v>-68908</v>
      </c>
      <c r="F64" s="52">
        <v>-60000</v>
      </c>
      <c r="G64" s="49"/>
    </row>
    <row r="65" spans="1:7" outlineLevel="3" x14ac:dyDescent="0.25">
      <c r="C65" s="16">
        <v>8051</v>
      </c>
      <c r="D65" t="s">
        <v>89</v>
      </c>
      <c r="E65" s="17">
        <v>-56527.41</v>
      </c>
      <c r="F65" s="52">
        <v>-30000</v>
      </c>
      <c r="G65" s="49"/>
    </row>
    <row r="66" spans="1:7" outlineLevel="3" x14ac:dyDescent="0.25">
      <c r="C66" s="16">
        <v>8070</v>
      </c>
      <c r="D66" t="s">
        <v>90</v>
      </c>
      <c r="E66" s="17">
        <v>0</v>
      </c>
      <c r="F66" s="52">
        <v>0</v>
      </c>
      <c r="G66" s="49"/>
    </row>
    <row r="67" spans="1:7" outlineLevel="2" x14ac:dyDescent="0.25">
      <c r="A67" s="19"/>
      <c r="B67" s="19"/>
      <c r="C67" s="20" t="s">
        <v>91</v>
      </c>
      <c r="D67" s="19"/>
      <c r="E67" s="21">
        <f>SUBTOTAL(9,E64:E66)</f>
        <v>-125435.41</v>
      </c>
      <c r="F67" s="53">
        <f>SUBTOTAL(9,F64:F66)</f>
        <v>-90000</v>
      </c>
      <c r="G67" s="49"/>
    </row>
    <row r="68" spans="1:7" outlineLevel="1" x14ac:dyDescent="0.25">
      <c r="A68" s="19"/>
      <c r="B68" s="19"/>
      <c r="C68" s="23" t="s">
        <v>94</v>
      </c>
      <c r="D68" s="24"/>
      <c r="E68" s="25">
        <f>SUBTOTAL(9,E64:E67)</f>
        <v>-125435.41</v>
      </c>
      <c r="F68" s="93">
        <f>SUBTOTAL(9,F64:F67)</f>
        <v>-90000</v>
      </c>
      <c r="G68" s="49"/>
    </row>
    <row r="69" spans="1:7" ht="15.75" customHeight="1" thickBot="1" x14ac:dyDescent="0.3">
      <c r="A69" s="27"/>
      <c r="B69" s="27"/>
      <c r="C69" s="28" t="s">
        <v>95</v>
      </c>
      <c r="D69" s="29"/>
      <c r="E69" s="30">
        <f>SUBTOTAL(9,E9:E68)</f>
        <v>-715704.37000000011</v>
      </c>
      <c r="F69" s="30">
        <f>SUBTOTAL(9,F12:F68)</f>
        <v>-683060</v>
      </c>
      <c r="G69" s="55"/>
    </row>
    <row r="70" spans="1:7" ht="13.8" thickBot="1" x14ac:dyDescent="0.3">
      <c r="C70" s="35"/>
      <c r="D70" s="3"/>
      <c r="E70" s="4"/>
      <c r="F70" s="36"/>
    </row>
    <row r="73" spans="1:7" x14ac:dyDescent="0.25">
      <c r="G73" s="56"/>
    </row>
    <row r="74" spans="1:7" x14ac:dyDescent="0.25">
      <c r="G74" s="56"/>
    </row>
  </sheetData>
  <mergeCells count="2">
    <mergeCell ref="G6:G8"/>
    <mergeCell ref="H36:J36"/>
  </mergeCells>
  <printOptions horizontalCentered="1"/>
  <pageMargins left="0.74791666666666701" right="0.74791666666666701" top="0.98402777777777795" bottom="0.98402777777777795" header="0.51180555555555596" footer="0.51180555555555596"/>
  <pageSetup paperSize="9" scale="94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K40"/>
  <sheetViews>
    <sheetView showGridLines="0" topLeftCell="B5" zoomScaleNormal="100" workbookViewId="0">
      <selection activeCell="F11" sqref="F11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6" width="15.6640625" style="1" customWidth="1"/>
    <col min="7" max="7" width="10.77734375" customWidth="1"/>
    <col min="8" max="8" width="13" customWidth="1"/>
    <col min="9" max="9" width="13.5546875" customWidth="1"/>
    <col min="10" max="10" width="11.21875" customWidth="1"/>
    <col min="11" max="11" width="11.6640625" customWidth="1"/>
  </cols>
  <sheetData>
    <row r="4" spans="1:11" ht="15.6" x14ac:dyDescent="0.3">
      <c r="C4" s="2"/>
      <c r="E4"/>
      <c r="F4"/>
    </row>
    <row r="5" spans="1:11" ht="13.8" thickBot="1" x14ac:dyDescent="0.3">
      <c r="C5" s="3"/>
      <c r="D5" s="3"/>
      <c r="E5" s="4"/>
      <c r="F5" s="4"/>
    </row>
    <row r="6" spans="1:11" s="5" customFormat="1" ht="13.8" thickBot="1" x14ac:dyDescent="0.3">
      <c r="C6" s="6" t="s">
        <v>97</v>
      </c>
      <c r="D6" s="7"/>
      <c r="E6" s="8" t="s">
        <v>1</v>
      </c>
      <c r="F6" s="8" t="s">
        <v>2</v>
      </c>
      <c r="G6" s="37"/>
      <c r="H6" s="38"/>
      <c r="I6" s="38"/>
      <c r="J6" s="38"/>
      <c r="K6" s="38"/>
    </row>
    <row r="7" spans="1:11" s="5" customFormat="1" x14ac:dyDescent="0.25">
      <c r="C7" s="32"/>
      <c r="D7" s="33" t="s">
        <v>116</v>
      </c>
      <c r="E7" s="10"/>
      <c r="F7" s="10"/>
      <c r="G7" s="37"/>
      <c r="H7" s="38"/>
      <c r="I7" s="38"/>
      <c r="J7" s="38"/>
      <c r="K7" s="39"/>
    </row>
    <row r="8" spans="1:11" s="5" customFormat="1" ht="13.8" thickBot="1" x14ac:dyDescent="0.3">
      <c r="C8" s="12"/>
      <c r="D8" s="13"/>
      <c r="E8" s="14" t="s">
        <v>5</v>
      </c>
      <c r="F8" s="14" t="s">
        <v>117</v>
      </c>
      <c r="G8" s="40" t="s">
        <v>98</v>
      </c>
      <c r="H8" s="41" t="s">
        <v>99</v>
      </c>
      <c r="I8" s="41" t="s">
        <v>100</v>
      </c>
      <c r="J8" s="41" t="s">
        <v>110</v>
      </c>
      <c r="K8" s="104" t="s">
        <v>101</v>
      </c>
    </row>
    <row r="9" spans="1:11" outlineLevel="3" x14ac:dyDescent="0.25">
      <c r="C9" s="89">
        <v>3100</v>
      </c>
      <c r="D9" s="62" t="s">
        <v>119</v>
      </c>
      <c r="E9" s="88">
        <v>-330</v>
      </c>
      <c r="F9" s="52">
        <f>G9+H9+I9+J9+K9</f>
        <v>0</v>
      </c>
      <c r="G9" s="42"/>
      <c r="H9" s="43"/>
      <c r="I9" s="43"/>
      <c r="J9" s="43"/>
      <c r="K9" s="105"/>
    </row>
    <row r="10" spans="1:11" outlineLevel="3" x14ac:dyDescent="0.25">
      <c r="C10" s="90" t="s">
        <v>120</v>
      </c>
      <c r="E10" s="53">
        <f>SUBTOTAL(9,E9:E9)</f>
        <v>-330</v>
      </c>
      <c r="F10" s="53">
        <f>SUBTOTAL(9,F9:F9)</f>
        <v>0</v>
      </c>
      <c r="G10" s="91"/>
      <c r="H10" s="92"/>
      <c r="I10" s="92"/>
      <c r="J10" s="92"/>
      <c r="K10" s="106"/>
    </row>
    <row r="11" spans="1:11" outlineLevel="3" x14ac:dyDescent="0.25">
      <c r="C11" s="16">
        <v>3331</v>
      </c>
      <c r="D11" t="s">
        <v>12</v>
      </c>
      <c r="E11" s="17">
        <v>-373207</v>
      </c>
      <c r="F11" s="52">
        <f>G11+H11+I11+J11+K11</f>
        <v>-415500</v>
      </c>
      <c r="G11" s="42">
        <v>-121500</v>
      </c>
      <c r="H11" s="43">
        <v>-38000</v>
      </c>
      <c r="I11" s="43">
        <v>-100000</v>
      </c>
      <c r="J11" s="43">
        <v>-96000</v>
      </c>
      <c r="K11" s="105">
        <v>-60000</v>
      </c>
    </row>
    <row r="12" spans="1:11" outlineLevel="3" x14ac:dyDescent="0.25">
      <c r="C12" s="16">
        <v>3336</v>
      </c>
      <c r="D12" s="62" t="s">
        <v>121</v>
      </c>
      <c r="E12" s="17">
        <v>-50254</v>
      </c>
      <c r="F12" s="52">
        <f>G12+H12+I12+J12+K12</f>
        <v>-40000</v>
      </c>
      <c r="G12" s="42"/>
      <c r="H12" s="43"/>
      <c r="I12" s="43"/>
      <c r="J12" s="43"/>
      <c r="K12" s="105">
        <v>-40000</v>
      </c>
    </row>
    <row r="13" spans="1:11" outlineLevel="2" x14ac:dyDescent="0.25">
      <c r="A13" s="19"/>
      <c r="B13" s="19"/>
      <c r="C13" s="20" t="s">
        <v>15</v>
      </c>
      <c r="D13" s="19"/>
      <c r="E13" s="21">
        <f>SUBTOTAL(9,E11:E12)</f>
        <v>-423461</v>
      </c>
      <c r="F13" s="21">
        <f>SUBTOTAL(9,F11:F12)</f>
        <v>-455500</v>
      </c>
      <c r="G13" s="44"/>
      <c r="H13" s="45"/>
      <c r="I13" s="45"/>
      <c r="J13" s="45"/>
      <c r="K13" s="107"/>
    </row>
    <row r="14" spans="1:11" outlineLevel="3" x14ac:dyDescent="0.25">
      <c r="C14" s="16">
        <v>3450</v>
      </c>
      <c r="D14" t="s">
        <v>17</v>
      </c>
      <c r="E14" s="17">
        <v>0</v>
      </c>
      <c r="F14" s="52">
        <f>G14+H14+I14+J14+K14</f>
        <v>0</v>
      </c>
      <c r="G14" s="42"/>
      <c r="H14" s="43"/>
      <c r="I14" s="43"/>
      <c r="J14" s="43"/>
      <c r="K14" s="105"/>
    </row>
    <row r="15" spans="1:11" outlineLevel="2" x14ac:dyDescent="0.25">
      <c r="A15" s="19"/>
      <c r="B15" s="19"/>
      <c r="C15" s="20" t="s">
        <v>19</v>
      </c>
      <c r="D15" s="19"/>
      <c r="E15" s="21">
        <f>SUBTOTAL(9,E14:E14)</f>
        <v>0</v>
      </c>
      <c r="F15" s="53">
        <f>SUBTOTAL(9,F14:F14)</f>
        <v>0</v>
      </c>
      <c r="G15" s="44"/>
      <c r="H15" s="45"/>
      <c r="I15" s="45"/>
      <c r="J15" s="45"/>
      <c r="K15" s="107"/>
    </row>
    <row r="16" spans="1:11" outlineLevel="3" x14ac:dyDescent="0.25">
      <c r="C16" s="16">
        <v>3900</v>
      </c>
      <c r="D16" t="s">
        <v>23</v>
      </c>
      <c r="E16" s="17">
        <v>-10000</v>
      </c>
      <c r="F16" s="52">
        <f>G16+H16+I16+J16+K16</f>
        <v>-170000</v>
      </c>
      <c r="G16" s="42">
        <v>-100000</v>
      </c>
      <c r="H16" s="43">
        <v>-30000</v>
      </c>
      <c r="I16" s="43">
        <v>-20000</v>
      </c>
      <c r="J16" s="43">
        <v>-20000</v>
      </c>
      <c r="K16" s="105"/>
    </row>
    <row r="17" spans="1:11" outlineLevel="3" x14ac:dyDescent="0.25">
      <c r="C17" s="16">
        <v>3910</v>
      </c>
      <c r="D17" s="62" t="s">
        <v>24</v>
      </c>
      <c r="E17" s="17">
        <v>-6138.5</v>
      </c>
      <c r="F17" s="52">
        <f>G17+H17+I17+J17+K17</f>
        <v>0</v>
      </c>
      <c r="G17" s="42"/>
      <c r="H17" s="43"/>
      <c r="I17" s="43"/>
      <c r="J17" s="43"/>
      <c r="K17" s="105"/>
    </row>
    <row r="18" spans="1:11" outlineLevel="2" x14ac:dyDescent="0.25">
      <c r="A18" s="19"/>
      <c r="B18" s="19"/>
      <c r="C18" s="20" t="s">
        <v>27</v>
      </c>
      <c r="D18" s="19"/>
      <c r="E18" s="21">
        <f>SUBTOTAL(9,E16:E17)</f>
        <v>-16138.5</v>
      </c>
      <c r="F18" s="53">
        <f>SUBTOTAL(9,F16:F16)</f>
        <v>-170000</v>
      </c>
      <c r="G18" s="44"/>
      <c r="H18" s="45"/>
      <c r="I18" s="45"/>
      <c r="J18" s="45"/>
      <c r="K18" s="107"/>
    </row>
    <row r="19" spans="1:11" outlineLevel="1" x14ac:dyDescent="0.25">
      <c r="A19" s="19"/>
      <c r="B19" s="19"/>
      <c r="C19" s="23" t="s">
        <v>28</v>
      </c>
      <c r="D19" s="24"/>
      <c r="E19" s="25">
        <f>SUBTOTAL(9,E9:E18)</f>
        <v>-439929.5</v>
      </c>
      <c r="F19" s="94">
        <f>SUBTOTAL(9,F9:F18)</f>
        <v>-625500</v>
      </c>
      <c r="G19" s="42">
        <f>G11+G12+G14+G16+G17</f>
        <v>-221500</v>
      </c>
      <c r="H19" s="42">
        <f t="shared" ref="H19:K19" si="0">H11+H12+H14+H16+H17</f>
        <v>-68000</v>
      </c>
      <c r="I19" s="42">
        <f t="shared" si="0"/>
        <v>-120000</v>
      </c>
      <c r="J19" s="42">
        <f t="shared" si="0"/>
        <v>-116000</v>
      </c>
      <c r="K19" s="42">
        <f t="shared" si="0"/>
        <v>-100000</v>
      </c>
    </row>
    <row r="20" spans="1:11" outlineLevel="3" x14ac:dyDescent="0.25">
      <c r="C20" s="16">
        <v>6540</v>
      </c>
      <c r="D20" t="s">
        <v>46</v>
      </c>
      <c r="E20" s="17">
        <v>22184.35</v>
      </c>
      <c r="F20" s="52">
        <f>G20+H20+I20+J20+K20</f>
        <v>11500</v>
      </c>
      <c r="G20" s="42">
        <v>3000</v>
      </c>
      <c r="H20" s="43">
        <v>3000</v>
      </c>
      <c r="I20" s="43">
        <v>1000</v>
      </c>
      <c r="J20" s="43">
        <v>2500</v>
      </c>
      <c r="K20" s="105">
        <v>2000</v>
      </c>
    </row>
    <row r="21" spans="1:11" outlineLevel="2" x14ac:dyDescent="0.25">
      <c r="A21" s="19"/>
      <c r="B21" s="19"/>
      <c r="C21" s="20" t="s">
        <v>47</v>
      </c>
      <c r="D21" s="19"/>
      <c r="E21" s="21">
        <f>SUBTOTAL(9,E20:E20)</f>
        <v>22184.35</v>
      </c>
      <c r="F21" s="53">
        <f>SUBTOTAL(9,F20:F20)</f>
        <v>11500</v>
      </c>
      <c r="G21" s="44"/>
      <c r="H21" s="45"/>
      <c r="I21" s="45"/>
      <c r="J21" s="45"/>
      <c r="K21" s="107"/>
    </row>
    <row r="22" spans="1:11" outlineLevel="3" x14ac:dyDescent="0.25">
      <c r="C22" s="16">
        <v>6732</v>
      </c>
      <c r="D22" t="s">
        <v>53</v>
      </c>
      <c r="E22" s="17">
        <v>495152</v>
      </c>
      <c r="F22" s="52">
        <f>G22+H22+I22+J22+K22</f>
        <v>430000</v>
      </c>
      <c r="G22" s="42">
        <v>150000</v>
      </c>
      <c r="H22" s="43">
        <v>65000</v>
      </c>
      <c r="I22" s="43">
        <v>67000</v>
      </c>
      <c r="J22" s="43">
        <v>148000</v>
      </c>
      <c r="K22" s="105">
        <v>0</v>
      </c>
    </row>
    <row r="23" spans="1:11" outlineLevel="2" x14ac:dyDescent="0.25">
      <c r="A23" s="19"/>
      <c r="B23" s="19"/>
      <c r="C23" s="20" t="s">
        <v>54</v>
      </c>
      <c r="D23" s="19"/>
      <c r="E23" s="21">
        <f>SUBTOTAL(9,E22:E22)</f>
        <v>495152</v>
      </c>
      <c r="F23" s="53">
        <f>SUBTOTAL(9,F22:F22)</f>
        <v>430000</v>
      </c>
      <c r="G23" s="44"/>
      <c r="H23" s="45"/>
      <c r="I23" s="45"/>
      <c r="J23" s="45"/>
      <c r="K23" s="107"/>
    </row>
    <row r="24" spans="1:11" outlineLevel="1" x14ac:dyDescent="0.25">
      <c r="A24" s="19"/>
      <c r="B24" s="19"/>
      <c r="C24" s="23" t="s">
        <v>62</v>
      </c>
      <c r="D24" s="24"/>
      <c r="E24" s="25">
        <f>SUBTOTAL(9,E20:E23)</f>
        <v>517336.35</v>
      </c>
      <c r="F24" s="93">
        <f>SUBTOTAL(9,F20:F23)</f>
        <v>441500</v>
      </c>
      <c r="G24" s="44"/>
      <c r="H24" s="45"/>
      <c r="I24" s="45"/>
      <c r="J24" s="45"/>
      <c r="K24" s="107"/>
    </row>
    <row r="25" spans="1:11" outlineLevel="3" x14ac:dyDescent="0.25">
      <c r="C25" s="16">
        <v>7101</v>
      </c>
      <c r="D25" t="s">
        <v>68</v>
      </c>
      <c r="E25" s="17">
        <v>4018.45</v>
      </c>
      <c r="F25" s="52">
        <f>G25+H25+I25+J25+K25</f>
        <v>6000</v>
      </c>
      <c r="G25" s="42"/>
      <c r="H25" s="43">
        <v>2000</v>
      </c>
      <c r="I25" s="43">
        <v>2000</v>
      </c>
      <c r="J25" s="43"/>
      <c r="K25" s="105">
        <v>2000</v>
      </c>
    </row>
    <row r="26" spans="1:11" outlineLevel="3" x14ac:dyDescent="0.25">
      <c r="C26" s="16">
        <v>7141</v>
      </c>
      <c r="D26" t="s">
        <v>70</v>
      </c>
      <c r="E26" s="17">
        <v>1426.2</v>
      </c>
      <c r="F26" s="52">
        <f>G26+H26+I26+J26+K26</f>
        <v>0</v>
      </c>
      <c r="G26" s="42"/>
      <c r="H26" s="43"/>
      <c r="I26" s="43"/>
      <c r="J26" s="43"/>
      <c r="K26" s="105"/>
    </row>
    <row r="27" spans="1:11" outlineLevel="2" x14ac:dyDescent="0.25">
      <c r="A27" s="19"/>
      <c r="B27" s="19"/>
      <c r="C27" s="20" t="s">
        <v>72</v>
      </c>
      <c r="D27" s="19"/>
      <c r="E27" s="21">
        <f>SUBTOTAL(9,E25:E26)</f>
        <v>5444.65</v>
      </c>
      <c r="F27" s="53">
        <f>SUBTOTAL(9,F25:F26)</f>
        <v>6000</v>
      </c>
      <c r="G27" s="44"/>
      <c r="H27" s="45"/>
      <c r="I27" s="45"/>
      <c r="J27" s="45"/>
      <c r="K27" s="107"/>
    </row>
    <row r="28" spans="1:11" outlineLevel="3" x14ac:dyDescent="0.25">
      <c r="C28" s="16">
        <v>7300</v>
      </c>
      <c r="D28" t="s">
        <v>73</v>
      </c>
      <c r="E28" s="17">
        <v>6221.84</v>
      </c>
      <c r="F28" s="52">
        <f>G28+H28+I28+J28+K28</f>
        <v>40000</v>
      </c>
      <c r="G28" s="42">
        <v>10000</v>
      </c>
      <c r="H28" s="42">
        <v>10000</v>
      </c>
      <c r="I28" s="42">
        <v>10000</v>
      </c>
      <c r="J28" s="42">
        <v>10000</v>
      </c>
      <c r="K28" s="105"/>
    </row>
    <row r="29" spans="1:11" outlineLevel="2" x14ac:dyDescent="0.25">
      <c r="A29" s="19"/>
      <c r="B29" s="19"/>
      <c r="C29" s="20" t="s">
        <v>75</v>
      </c>
      <c r="D29" s="19"/>
      <c r="E29" s="21">
        <f>SUBTOTAL(9,E28:E28)</f>
        <v>6221.84</v>
      </c>
      <c r="F29" s="53">
        <f>SUBTOTAL(9,F28:F28)</f>
        <v>40000</v>
      </c>
      <c r="G29" s="44"/>
      <c r="H29" s="45"/>
      <c r="I29" s="45"/>
      <c r="J29" s="45"/>
      <c r="K29" s="107"/>
    </row>
    <row r="30" spans="1:11" outlineLevel="3" x14ac:dyDescent="0.25">
      <c r="C30" s="16">
        <v>7420</v>
      </c>
      <c r="D30" t="s">
        <v>77</v>
      </c>
      <c r="E30" s="17">
        <v>69972.23</v>
      </c>
      <c r="F30" s="52">
        <f>G30+H30+I30+J30+K30</f>
        <v>70000</v>
      </c>
      <c r="G30" s="42"/>
      <c r="H30" s="43"/>
      <c r="I30" s="43"/>
      <c r="J30" s="43"/>
      <c r="K30" s="105">
        <v>70000</v>
      </c>
    </row>
    <row r="31" spans="1:11" outlineLevel="2" x14ac:dyDescent="0.25">
      <c r="A31" s="19"/>
      <c r="B31" s="19"/>
      <c r="C31" s="20" t="s">
        <v>78</v>
      </c>
      <c r="D31" s="19"/>
      <c r="E31" s="21">
        <f>SUBTOTAL(9,E30:E30)</f>
        <v>69972.23</v>
      </c>
      <c r="F31" s="53">
        <f>SUBTOTAL(9,F30:F30)</f>
        <v>70000</v>
      </c>
      <c r="G31" s="44"/>
      <c r="H31" s="45"/>
      <c r="I31" s="45"/>
      <c r="J31" s="45"/>
      <c r="K31" s="107"/>
    </row>
    <row r="32" spans="1:11" outlineLevel="3" x14ac:dyDescent="0.25">
      <c r="C32" s="16">
        <v>7710</v>
      </c>
      <c r="D32" t="s">
        <v>81</v>
      </c>
      <c r="E32" s="17">
        <v>13867.65</v>
      </c>
      <c r="F32" s="52">
        <f>G32+H32+I32+J32+K32</f>
        <v>35000</v>
      </c>
      <c r="G32" s="42">
        <v>10000</v>
      </c>
      <c r="H32" s="43">
        <v>12000</v>
      </c>
      <c r="I32" s="43">
        <v>10000</v>
      </c>
      <c r="J32" s="43">
        <v>3000</v>
      </c>
      <c r="K32" s="105"/>
    </row>
    <row r="33" spans="1:11" outlineLevel="3" x14ac:dyDescent="0.25">
      <c r="C33" s="16">
        <v>7720</v>
      </c>
      <c r="D33" t="s">
        <v>82</v>
      </c>
      <c r="E33" s="17">
        <v>0</v>
      </c>
      <c r="F33" s="52">
        <f t="shared" ref="F33:F34" si="1">G33+H33+I33+J33+K33</f>
        <v>35000</v>
      </c>
      <c r="G33" s="42">
        <v>10000</v>
      </c>
      <c r="H33" s="42">
        <v>10000</v>
      </c>
      <c r="I33" s="42">
        <v>10000</v>
      </c>
      <c r="J33" s="42">
        <v>5000</v>
      </c>
      <c r="K33" s="105"/>
    </row>
    <row r="34" spans="1:11" outlineLevel="3" x14ac:dyDescent="0.25">
      <c r="C34" s="16">
        <v>7721</v>
      </c>
      <c r="D34" t="s">
        <v>83</v>
      </c>
      <c r="E34" s="17">
        <v>129147.56</v>
      </c>
      <c r="F34" s="52">
        <f t="shared" si="1"/>
        <v>215000</v>
      </c>
      <c r="G34" s="42">
        <v>80000</v>
      </c>
      <c r="H34" s="43">
        <v>30000</v>
      </c>
      <c r="I34" s="43">
        <v>20000</v>
      </c>
      <c r="J34" s="43">
        <v>75000</v>
      </c>
      <c r="K34" s="105">
        <v>10000</v>
      </c>
    </row>
    <row r="35" spans="1:11" outlineLevel="2" x14ac:dyDescent="0.25">
      <c r="A35" s="19"/>
      <c r="B35" s="19"/>
      <c r="C35" s="20" t="s">
        <v>86</v>
      </c>
      <c r="D35" s="19"/>
      <c r="E35" s="21">
        <f>SUBTOTAL(9,E32:E34)</f>
        <v>143015.21</v>
      </c>
      <c r="F35" s="53">
        <f>SUBTOTAL(9,F32:F34)</f>
        <v>285000</v>
      </c>
      <c r="G35" s="44"/>
      <c r="H35" s="45"/>
      <c r="I35" s="45"/>
      <c r="J35" s="45"/>
      <c r="K35" s="107"/>
    </row>
    <row r="36" spans="1:11" outlineLevel="1" x14ac:dyDescent="0.25">
      <c r="A36" s="19"/>
      <c r="B36" s="19"/>
      <c r="C36" s="23" t="s">
        <v>87</v>
      </c>
      <c r="D36" s="24"/>
      <c r="E36" s="25">
        <f>SUBTOTAL(9,E25:E35)</f>
        <v>224653.93</v>
      </c>
      <c r="F36" s="93">
        <f>SUBTOTAL(9,F25:F35)</f>
        <v>401000</v>
      </c>
      <c r="G36" s="44"/>
      <c r="H36" s="45"/>
      <c r="I36" s="45"/>
      <c r="J36" s="45"/>
      <c r="K36" s="107"/>
    </row>
    <row r="37" spans="1:11" outlineLevel="3" x14ac:dyDescent="0.25">
      <c r="C37" s="16">
        <v>8930</v>
      </c>
      <c r="D37" t="s">
        <v>92</v>
      </c>
      <c r="E37" s="17">
        <v>28671.32</v>
      </c>
      <c r="F37" s="52">
        <f>G37+H37+I37+J37+K37</f>
        <v>-28671</v>
      </c>
      <c r="G37" s="42"/>
      <c r="H37" s="43"/>
      <c r="I37" s="43"/>
      <c r="J37" s="43"/>
      <c r="K37" s="105">
        <v>-28671</v>
      </c>
    </row>
    <row r="38" spans="1:11" outlineLevel="2" x14ac:dyDescent="0.25">
      <c r="A38" s="19"/>
      <c r="B38" s="19"/>
      <c r="C38" s="20" t="s">
        <v>93</v>
      </c>
      <c r="D38" s="19"/>
      <c r="E38" s="21">
        <f>SUBTOTAL(9,E37:E37)</f>
        <v>28671.32</v>
      </c>
      <c r="F38" s="53">
        <f>SUBTOTAL(9,F37:F37)</f>
        <v>-28671</v>
      </c>
      <c r="G38" s="44"/>
      <c r="H38" s="45"/>
      <c r="I38" s="45"/>
      <c r="J38" s="45"/>
      <c r="K38" s="107"/>
    </row>
    <row r="39" spans="1:11" outlineLevel="1" x14ac:dyDescent="0.25">
      <c r="A39" s="19"/>
      <c r="B39" s="19"/>
      <c r="C39" s="23" t="s">
        <v>94</v>
      </c>
      <c r="D39" s="24"/>
      <c r="E39" s="25">
        <f>SUBTOTAL(9,E37:E38)</f>
        <v>28671.32</v>
      </c>
      <c r="F39" s="93">
        <f>SUBTOTAL(9,F37:F38)</f>
        <v>-28671</v>
      </c>
      <c r="G39" s="44"/>
      <c r="H39" s="45"/>
      <c r="I39" s="45"/>
      <c r="J39" s="45"/>
      <c r="K39" s="107"/>
    </row>
    <row r="40" spans="1:11" ht="15.75" customHeight="1" thickBot="1" x14ac:dyDescent="0.3">
      <c r="A40" s="27"/>
      <c r="B40" s="27"/>
      <c r="C40" s="28" t="s">
        <v>95</v>
      </c>
      <c r="D40" s="29"/>
      <c r="E40" s="30">
        <f>SUBTOTAL(9,E9:E39)</f>
        <v>330732.09999999992</v>
      </c>
      <c r="F40" s="99">
        <f>SUBTOTAL(9,F9:F39)</f>
        <v>188329</v>
      </c>
      <c r="G40" s="46">
        <f>G19+G20+G22+G25+G26+G28+G30+G32+G33+G34+G37</f>
        <v>41500</v>
      </c>
      <c r="H40" s="46">
        <f t="shared" ref="H40:K40" si="2">H19+H20+H22+H25+H26+H28+H30+H32+H33+H34+H37</f>
        <v>64000</v>
      </c>
      <c r="I40" s="46">
        <f t="shared" si="2"/>
        <v>0</v>
      </c>
      <c r="J40" s="46">
        <f t="shared" si="2"/>
        <v>127500</v>
      </c>
      <c r="K40" s="46">
        <f t="shared" si="2"/>
        <v>-44671</v>
      </c>
    </row>
  </sheetData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H69"/>
  <sheetViews>
    <sheetView showGridLines="0" tabSelected="1" topLeftCell="A24" zoomScaleNormal="100" workbookViewId="0">
      <selection activeCell="G56" sqref="G56"/>
    </sheetView>
  </sheetViews>
  <sheetFormatPr defaultColWidth="9.109375" defaultRowHeight="13.2" outlineLevelRow="3" x14ac:dyDescent="0.25"/>
  <cols>
    <col min="3" max="3" width="8.44140625" customWidth="1"/>
    <col min="4" max="4" width="47" customWidth="1"/>
    <col min="5" max="5" width="15.6640625" style="81" customWidth="1"/>
    <col min="6" max="6" width="15.6640625" style="1" customWidth="1"/>
    <col min="7" max="7" width="16" customWidth="1"/>
    <col min="8" max="8" width="16.6640625" customWidth="1"/>
  </cols>
  <sheetData>
    <row r="4" spans="1:8" ht="13.8" thickBot="1" x14ac:dyDescent="0.3"/>
    <row r="5" spans="1:8" s="5" customFormat="1" x14ac:dyDescent="0.25">
      <c r="C5" s="6" t="s">
        <v>102</v>
      </c>
      <c r="D5" s="7"/>
      <c r="E5" s="82" t="s">
        <v>1</v>
      </c>
      <c r="F5" s="65" t="s">
        <v>2</v>
      </c>
      <c r="G5" s="65" t="s">
        <v>2</v>
      </c>
      <c r="H5" s="68" t="s">
        <v>114</v>
      </c>
    </row>
    <row r="6" spans="1:8" s="5" customFormat="1" x14ac:dyDescent="0.25">
      <c r="C6" s="32"/>
      <c r="D6" s="66" t="s">
        <v>116</v>
      </c>
      <c r="E6" s="83"/>
      <c r="F6" s="63" t="s">
        <v>3</v>
      </c>
      <c r="G6" s="63" t="s">
        <v>113</v>
      </c>
      <c r="H6" s="69" t="s">
        <v>131</v>
      </c>
    </row>
    <row r="7" spans="1:8" s="5" customFormat="1" ht="13.8" thickBot="1" x14ac:dyDescent="0.3">
      <c r="C7" s="12"/>
      <c r="D7" s="67"/>
      <c r="E7" s="84"/>
      <c r="F7" s="64" t="s">
        <v>117</v>
      </c>
      <c r="G7" s="64" t="s">
        <v>117</v>
      </c>
      <c r="H7" s="70" t="s">
        <v>117</v>
      </c>
    </row>
    <row r="8" spans="1:8" outlineLevel="3" x14ac:dyDescent="0.25">
      <c r="C8" s="16">
        <v>3210</v>
      </c>
      <c r="D8" t="s">
        <v>6</v>
      </c>
      <c r="E8" s="77">
        <v>-65968.55</v>
      </c>
      <c r="F8" s="18">
        <f>G8+H8</f>
        <v>-50000</v>
      </c>
      <c r="G8" s="18"/>
      <c r="H8" s="18">
        <v>-50000</v>
      </c>
    </row>
    <row r="9" spans="1:8" outlineLevel="3" x14ac:dyDescent="0.25">
      <c r="C9" s="16">
        <v>3240</v>
      </c>
      <c r="D9" t="s">
        <v>7</v>
      </c>
      <c r="E9" s="77">
        <v>-166723</v>
      </c>
      <c r="F9" s="18">
        <f t="shared" ref="F9:F17" si="0">G9+H9</f>
        <v>-100000</v>
      </c>
      <c r="G9" s="18"/>
      <c r="H9" s="18">
        <v>-100000</v>
      </c>
    </row>
    <row r="10" spans="1:8" outlineLevel="3" x14ac:dyDescent="0.25">
      <c r="C10" s="16">
        <v>3280</v>
      </c>
      <c r="D10" t="s">
        <v>8</v>
      </c>
      <c r="E10" s="77">
        <v>-292555.11</v>
      </c>
      <c r="F10" s="18">
        <f t="shared" si="0"/>
        <v>-150000</v>
      </c>
      <c r="G10" s="18"/>
      <c r="H10" s="18">
        <v>-150000</v>
      </c>
    </row>
    <row r="11" spans="1:8" outlineLevel="3" x14ac:dyDescent="0.25">
      <c r="C11" s="16">
        <v>3290</v>
      </c>
      <c r="D11" t="s">
        <v>9</v>
      </c>
      <c r="E11" s="77">
        <v>-40249.800000000003</v>
      </c>
      <c r="F11" s="48">
        <f t="shared" si="0"/>
        <v>-40000</v>
      </c>
      <c r="G11" s="48"/>
      <c r="H11" s="48">
        <v>-40000</v>
      </c>
    </row>
    <row r="12" spans="1:8" outlineLevel="2" x14ac:dyDescent="0.25">
      <c r="A12" s="19"/>
      <c r="B12" s="19"/>
      <c r="C12" s="20" t="s">
        <v>10</v>
      </c>
      <c r="D12" s="19"/>
      <c r="E12" s="78">
        <f>SUBTOTAL(9,E8:E11)</f>
        <v>-565496.46</v>
      </c>
      <c r="F12" s="51">
        <f>SUBTOTAL(9,F8:F11)</f>
        <v>-340000</v>
      </c>
      <c r="G12" s="51">
        <f>SUBTOTAL(9,G8:G11)</f>
        <v>0</v>
      </c>
      <c r="H12" s="51">
        <f>SUBTOTAL(9,H8:H11)</f>
        <v>-340000</v>
      </c>
    </row>
    <row r="13" spans="1:8" outlineLevel="3" x14ac:dyDescent="0.25">
      <c r="C13" s="16">
        <v>3331</v>
      </c>
      <c r="D13" t="s">
        <v>12</v>
      </c>
      <c r="E13" s="77">
        <v>-231633.4</v>
      </c>
      <c r="F13" s="48">
        <f t="shared" si="0"/>
        <v>-119000</v>
      </c>
      <c r="G13" s="48">
        <v>-10000</v>
      </c>
      <c r="H13" s="48">
        <v>-109000</v>
      </c>
    </row>
    <row r="14" spans="1:8" outlineLevel="3" x14ac:dyDescent="0.25">
      <c r="C14" s="16">
        <v>3336</v>
      </c>
      <c r="D14" t="s">
        <v>14</v>
      </c>
      <c r="E14" s="77">
        <v>-30000</v>
      </c>
      <c r="F14" s="48">
        <f t="shared" si="0"/>
        <v>0</v>
      </c>
      <c r="G14" s="48"/>
      <c r="H14" s="48">
        <v>0</v>
      </c>
    </row>
    <row r="15" spans="1:8" outlineLevel="2" x14ac:dyDescent="0.25">
      <c r="A15" s="19"/>
      <c r="B15" s="19"/>
      <c r="C15" s="20" t="s">
        <v>15</v>
      </c>
      <c r="D15" s="19"/>
      <c r="E15" s="78">
        <f>SUBTOTAL(9,E13:E14)</f>
        <v>-261633.4</v>
      </c>
      <c r="F15" s="51">
        <f>SUBTOTAL(9,F13:F14)</f>
        <v>-119000</v>
      </c>
      <c r="G15" s="51">
        <f>SUBTOTAL(9,G13:G14)</f>
        <v>-10000</v>
      </c>
      <c r="H15" s="51">
        <f>SUBTOTAL(9,H13:H14)</f>
        <v>-109000</v>
      </c>
    </row>
    <row r="16" spans="1:8" outlineLevel="3" x14ac:dyDescent="0.25">
      <c r="C16" s="16">
        <v>3900</v>
      </c>
      <c r="D16" t="s">
        <v>23</v>
      </c>
      <c r="E16" s="77">
        <v>-45138.5</v>
      </c>
      <c r="F16" s="48">
        <f t="shared" si="0"/>
        <v>0</v>
      </c>
      <c r="G16" s="48"/>
      <c r="H16" s="48">
        <v>0</v>
      </c>
    </row>
    <row r="17" spans="1:8" outlineLevel="3" x14ac:dyDescent="0.25">
      <c r="C17" s="16">
        <v>3910</v>
      </c>
      <c r="D17" t="s">
        <v>24</v>
      </c>
      <c r="E17" s="77">
        <v>-15000</v>
      </c>
      <c r="F17" s="48">
        <f t="shared" si="0"/>
        <v>0</v>
      </c>
      <c r="G17" s="48"/>
      <c r="H17" s="48">
        <v>0</v>
      </c>
    </row>
    <row r="18" spans="1:8" outlineLevel="2" x14ac:dyDescent="0.25">
      <c r="A18" s="19"/>
      <c r="B18" s="19"/>
      <c r="C18" s="20" t="s">
        <v>27</v>
      </c>
      <c r="D18" s="19"/>
      <c r="E18" s="78">
        <f>SUBTOTAL(9,E16:E17)</f>
        <v>-60138.5</v>
      </c>
      <c r="F18" s="51">
        <f>SUBTOTAL(9,F16:F17)</f>
        <v>0</v>
      </c>
      <c r="G18" s="51">
        <f>SUBTOTAL(9,G16:G17)</f>
        <v>0</v>
      </c>
      <c r="H18" s="51">
        <f>SUBTOTAL(9,H16:H17)</f>
        <v>0</v>
      </c>
    </row>
    <row r="19" spans="1:8" outlineLevel="1" x14ac:dyDescent="0.25">
      <c r="A19" s="19"/>
      <c r="B19" s="19"/>
      <c r="C19" s="23" t="s">
        <v>28</v>
      </c>
      <c r="D19" s="24"/>
      <c r="E19" s="79">
        <f>SUBTOTAL(9,E8:E18)</f>
        <v>-887268.36</v>
      </c>
      <c r="F19" s="95">
        <f>SUBTOTAL(9,F8:F18)</f>
        <v>-459000</v>
      </c>
      <c r="G19" s="51">
        <f>SUBTOTAL(9,G8:G18)</f>
        <v>-10000</v>
      </c>
      <c r="H19" s="51">
        <f>SUBTOTAL(9,H8:H18)</f>
        <v>-449000</v>
      </c>
    </row>
    <row r="20" spans="1:8" outlineLevel="3" x14ac:dyDescent="0.25">
      <c r="C20" s="16">
        <v>4421</v>
      </c>
      <c r="D20" t="s">
        <v>29</v>
      </c>
      <c r="E20" s="77">
        <v>22571</v>
      </c>
      <c r="F20" s="48">
        <f t="shared" ref="F20" si="1">G20+H20</f>
        <v>12000</v>
      </c>
      <c r="G20" s="48"/>
      <c r="H20" s="48">
        <v>12000</v>
      </c>
    </row>
    <row r="21" spans="1:8" outlineLevel="2" x14ac:dyDescent="0.25">
      <c r="A21" s="19"/>
      <c r="B21" s="19"/>
      <c r="C21" s="20" t="s">
        <v>30</v>
      </c>
      <c r="D21" s="19"/>
      <c r="E21" s="78">
        <f>SUBTOTAL(9,E20:E20)</f>
        <v>22571</v>
      </c>
      <c r="F21" s="51">
        <f>SUBTOTAL(9,F20:F20)</f>
        <v>12000</v>
      </c>
      <c r="G21" s="51">
        <f>SUBTOTAL(9,G20:G20)</f>
        <v>0</v>
      </c>
      <c r="H21" s="51">
        <f>SUBTOTAL(9,H20:H20)</f>
        <v>12000</v>
      </c>
    </row>
    <row r="22" spans="1:8" outlineLevel="1" x14ac:dyDescent="0.25">
      <c r="A22" s="19"/>
      <c r="B22" s="19"/>
      <c r="C22" s="23" t="s">
        <v>31</v>
      </c>
      <c r="D22" s="24"/>
      <c r="E22" s="79">
        <f>SUBTOTAL(9,E20:E21)</f>
        <v>22571</v>
      </c>
      <c r="F22" s="95">
        <f>SUBTOTAL(9,F20:F21)</f>
        <v>12000</v>
      </c>
      <c r="G22" s="51">
        <f>SUBTOTAL(9,G20:G21)</f>
        <v>0</v>
      </c>
      <c r="H22" s="51">
        <f>SUBTOTAL(9,H20:H21)</f>
        <v>12000</v>
      </c>
    </row>
    <row r="23" spans="1:8" outlineLevel="3" x14ac:dyDescent="0.25">
      <c r="C23" s="16">
        <v>6010</v>
      </c>
      <c r="D23" t="s">
        <v>32</v>
      </c>
      <c r="E23" s="77">
        <v>88603</v>
      </c>
      <c r="F23" s="48">
        <f t="shared" ref="F23" si="2">G23+H23</f>
        <v>84565</v>
      </c>
      <c r="G23" s="48"/>
      <c r="H23" s="48">
        <v>84565</v>
      </c>
    </row>
    <row r="24" spans="1:8" outlineLevel="2" x14ac:dyDescent="0.25">
      <c r="A24" s="19"/>
      <c r="B24" s="19"/>
      <c r="C24" s="20" t="s">
        <v>33</v>
      </c>
      <c r="D24" s="19"/>
      <c r="E24" s="78">
        <f>SUBTOTAL(9,E23:E23)</f>
        <v>88603</v>
      </c>
      <c r="F24" s="51">
        <f>SUBTOTAL(9,F23:F23)</f>
        <v>84565</v>
      </c>
      <c r="G24" s="51">
        <f>SUBTOTAL(9,G23:G23)</f>
        <v>0</v>
      </c>
      <c r="H24" s="51">
        <f>SUBTOTAL(9,H23:H23)</f>
        <v>84565</v>
      </c>
    </row>
    <row r="25" spans="1:8" outlineLevel="3" x14ac:dyDescent="0.25">
      <c r="C25" s="16">
        <v>6421</v>
      </c>
      <c r="D25" t="s">
        <v>41</v>
      </c>
      <c r="E25" s="77">
        <v>6203.3</v>
      </c>
      <c r="F25" s="48">
        <f t="shared" ref="F25:F26" si="3">G25+H25</f>
        <v>5000</v>
      </c>
      <c r="G25" s="48"/>
      <c r="H25" s="48">
        <v>5000</v>
      </c>
    </row>
    <row r="26" spans="1:8" outlineLevel="3" x14ac:dyDescent="0.25">
      <c r="C26" s="16">
        <v>6440</v>
      </c>
      <c r="D26" t="s">
        <v>42</v>
      </c>
      <c r="E26" s="77">
        <v>8175.32</v>
      </c>
      <c r="F26" s="48">
        <f t="shared" si="3"/>
        <v>10000</v>
      </c>
      <c r="G26" s="48"/>
      <c r="H26" s="48">
        <v>10000</v>
      </c>
    </row>
    <row r="27" spans="1:8" outlineLevel="2" x14ac:dyDescent="0.25">
      <c r="A27" s="19"/>
      <c r="B27" s="19"/>
      <c r="C27" s="20" t="s">
        <v>43</v>
      </c>
      <c r="D27" s="19"/>
      <c r="E27" s="78">
        <f>SUBTOTAL(9,E25:E26)</f>
        <v>14378.619999999999</v>
      </c>
      <c r="F27" s="51">
        <f>SUBTOTAL(9,F25:F26)</f>
        <v>15000</v>
      </c>
      <c r="G27" s="51">
        <f>SUBTOTAL(9,G25:G26)</f>
        <v>0</v>
      </c>
      <c r="H27" s="51">
        <f>SUBTOTAL(9,H25:H26)</f>
        <v>15000</v>
      </c>
    </row>
    <row r="28" spans="1:8" outlineLevel="3" x14ac:dyDescent="0.25">
      <c r="C28" s="16">
        <v>6531</v>
      </c>
      <c r="D28" t="s">
        <v>44</v>
      </c>
      <c r="E28" s="77">
        <v>89613.93</v>
      </c>
      <c r="F28" s="48">
        <f t="shared" ref="F28:F35" si="4">G28+H28</f>
        <v>50000</v>
      </c>
      <c r="G28" s="48"/>
      <c r="H28" s="48">
        <v>50000</v>
      </c>
    </row>
    <row r="29" spans="1:8" outlineLevel="3" x14ac:dyDescent="0.25">
      <c r="C29" s="16">
        <v>6532</v>
      </c>
      <c r="D29" t="s">
        <v>45</v>
      </c>
      <c r="E29" s="77">
        <v>132945.10999999999</v>
      </c>
      <c r="F29" s="48">
        <f t="shared" si="4"/>
        <v>20000</v>
      </c>
      <c r="G29" s="48"/>
      <c r="H29" s="48">
        <v>20000</v>
      </c>
    </row>
    <row r="30" spans="1:8" outlineLevel="3" x14ac:dyDescent="0.25">
      <c r="C30" s="16">
        <v>6540</v>
      </c>
      <c r="D30" t="s">
        <v>46</v>
      </c>
      <c r="E30" s="77">
        <v>112683.7</v>
      </c>
      <c r="F30" s="48">
        <f t="shared" si="4"/>
        <v>31000</v>
      </c>
      <c r="G30" s="48">
        <v>1000</v>
      </c>
      <c r="H30" s="48">
        <v>30000</v>
      </c>
    </row>
    <row r="31" spans="1:8" outlineLevel="2" x14ac:dyDescent="0.25">
      <c r="A31" s="19"/>
      <c r="B31" s="19"/>
      <c r="C31" s="20" t="s">
        <v>47</v>
      </c>
      <c r="D31" s="19"/>
      <c r="E31" s="78">
        <f>SUBTOTAL(9,E28:E30)</f>
        <v>335242.74</v>
      </c>
      <c r="F31" s="51">
        <f>SUBTOTAL(9,F28:F30)</f>
        <v>101000</v>
      </c>
      <c r="G31" s="51">
        <f>SUBTOTAL(9,G28:G30)</f>
        <v>1000</v>
      </c>
      <c r="H31" s="51">
        <f>SUBTOTAL(9,H28:H30)</f>
        <v>100000</v>
      </c>
    </row>
    <row r="32" spans="1:8" outlineLevel="3" x14ac:dyDescent="0.25">
      <c r="C32" s="16">
        <v>6800</v>
      </c>
      <c r="D32" t="s">
        <v>55</v>
      </c>
      <c r="E32" s="77">
        <v>0</v>
      </c>
      <c r="F32" s="48">
        <f t="shared" si="4"/>
        <v>0</v>
      </c>
      <c r="G32" s="48"/>
      <c r="H32" s="48">
        <v>0</v>
      </c>
    </row>
    <row r="33" spans="1:8" outlineLevel="3" x14ac:dyDescent="0.25">
      <c r="C33" s="16">
        <v>6890</v>
      </c>
      <c r="D33" t="s">
        <v>56</v>
      </c>
      <c r="E33" s="77">
        <v>7.31</v>
      </c>
      <c r="F33" s="48">
        <f t="shared" si="4"/>
        <v>0</v>
      </c>
      <c r="G33" s="48"/>
      <c r="H33" s="48">
        <v>0</v>
      </c>
    </row>
    <row r="34" spans="1:8" outlineLevel="2" x14ac:dyDescent="0.25">
      <c r="A34" s="19"/>
      <c r="B34" s="19"/>
      <c r="C34" s="20" t="s">
        <v>57</v>
      </c>
      <c r="D34" s="19"/>
      <c r="E34" s="78">
        <f>SUBTOTAL(9,E32:E33)</f>
        <v>7.31</v>
      </c>
      <c r="F34" s="51">
        <f>SUBTOTAL(9,F32:F33)</f>
        <v>0</v>
      </c>
      <c r="G34" s="51">
        <f>SUBTOTAL(9,G32:G33)</f>
        <v>0</v>
      </c>
      <c r="H34" s="51">
        <f>SUBTOTAL(9,H32:H33)</f>
        <v>0</v>
      </c>
    </row>
    <row r="35" spans="1:8" outlineLevel="3" x14ac:dyDescent="0.25">
      <c r="C35" s="16">
        <v>6907</v>
      </c>
      <c r="D35" t="s">
        <v>59</v>
      </c>
      <c r="E35" s="77">
        <v>16188.44</v>
      </c>
      <c r="F35" s="48">
        <f t="shared" si="4"/>
        <v>15500</v>
      </c>
      <c r="G35" s="48"/>
      <c r="H35" s="48">
        <v>15500</v>
      </c>
    </row>
    <row r="36" spans="1:8" outlineLevel="2" x14ac:dyDescent="0.25">
      <c r="A36" s="19"/>
      <c r="B36" s="19"/>
      <c r="C36" s="20" t="s">
        <v>61</v>
      </c>
      <c r="D36" s="19"/>
      <c r="E36" s="78">
        <f>SUBTOTAL(9,E35:E35)</f>
        <v>16188.44</v>
      </c>
      <c r="F36" s="51">
        <f>SUBTOTAL(9,F35:F35)</f>
        <v>15500</v>
      </c>
      <c r="G36" s="51">
        <f>SUBTOTAL(9,G35:G35)</f>
        <v>0</v>
      </c>
      <c r="H36" s="51">
        <f>SUBTOTAL(9,H35:H35)</f>
        <v>15500</v>
      </c>
    </row>
    <row r="37" spans="1:8" outlineLevel="1" x14ac:dyDescent="0.25">
      <c r="A37" s="19"/>
      <c r="B37" s="19"/>
      <c r="C37" s="23" t="s">
        <v>62</v>
      </c>
      <c r="D37" s="24"/>
      <c r="E37" s="79">
        <f>SUBTOTAL(9,E23:E36)</f>
        <v>454420.11</v>
      </c>
      <c r="F37" s="95">
        <f>SUBTOTAL(9,F23:F36)</f>
        <v>216065</v>
      </c>
      <c r="G37" s="51">
        <f>SUBTOTAL(9,G23:G36)</f>
        <v>1000</v>
      </c>
      <c r="H37" s="51">
        <f>SUBTOTAL(9,H23:H36)</f>
        <v>215065</v>
      </c>
    </row>
    <row r="38" spans="1:8" outlineLevel="3" x14ac:dyDescent="0.25">
      <c r="C38" s="16">
        <v>7000</v>
      </c>
      <c r="D38" t="s">
        <v>63</v>
      </c>
      <c r="E38" s="77">
        <v>25473.79</v>
      </c>
      <c r="F38" s="48">
        <f t="shared" ref="F38:F57" si="5">G38+H38</f>
        <v>45000</v>
      </c>
      <c r="G38" s="48"/>
      <c r="H38" s="48">
        <v>45000</v>
      </c>
    </row>
    <row r="39" spans="1:8" outlineLevel="3" x14ac:dyDescent="0.25">
      <c r="C39" s="16">
        <v>7020</v>
      </c>
      <c r="D39" t="s">
        <v>64</v>
      </c>
      <c r="E39" s="77">
        <v>45739</v>
      </c>
      <c r="F39" s="48">
        <f t="shared" si="5"/>
        <v>45000</v>
      </c>
      <c r="G39" s="48"/>
      <c r="H39" s="48">
        <v>45000</v>
      </c>
    </row>
    <row r="40" spans="1:8" outlineLevel="3" x14ac:dyDescent="0.25">
      <c r="C40" s="16">
        <v>7040</v>
      </c>
      <c r="D40" t="s">
        <v>65</v>
      </c>
      <c r="E40" s="77">
        <v>54119</v>
      </c>
      <c r="F40" s="48">
        <f t="shared" si="5"/>
        <v>55500</v>
      </c>
      <c r="G40" s="48"/>
      <c r="H40" s="48">
        <v>55500</v>
      </c>
    </row>
    <row r="41" spans="1:8" outlineLevel="3" x14ac:dyDescent="0.25">
      <c r="C41" s="16">
        <v>7051</v>
      </c>
      <c r="D41" t="s">
        <v>66</v>
      </c>
      <c r="E41" s="77">
        <v>21124.13</v>
      </c>
      <c r="F41" s="48">
        <f t="shared" si="5"/>
        <v>10000</v>
      </c>
      <c r="G41" s="48"/>
      <c r="H41" s="48">
        <v>10000</v>
      </c>
    </row>
    <row r="42" spans="1:8" outlineLevel="2" x14ac:dyDescent="0.25">
      <c r="A42" s="19"/>
      <c r="B42" s="19"/>
      <c r="C42" s="20" t="s">
        <v>67</v>
      </c>
      <c r="D42" s="19"/>
      <c r="E42" s="78">
        <f>SUBTOTAL(9,E38:E41)</f>
        <v>146455.92000000001</v>
      </c>
      <c r="F42" s="51">
        <f>SUBTOTAL(9,F38:F41)</f>
        <v>155500</v>
      </c>
      <c r="G42" s="51">
        <f>SUBTOTAL(9,G38:G41)</f>
        <v>0</v>
      </c>
      <c r="H42" s="51">
        <f>SUBTOTAL(9,H38:H41)</f>
        <v>155500</v>
      </c>
    </row>
    <row r="43" spans="1:8" outlineLevel="2" x14ac:dyDescent="0.25">
      <c r="A43" s="19"/>
      <c r="B43" s="19"/>
      <c r="C43" s="85">
        <v>7101</v>
      </c>
      <c r="D43" s="62" t="s">
        <v>118</v>
      </c>
      <c r="E43" s="86">
        <v>5919.2</v>
      </c>
      <c r="F43" s="87">
        <v>0</v>
      </c>
      <c r="G43" s="51"/>
      <c r="H43" s="87">
        <v>0</v>
      </c>
    </row>
    <row r="44" spans="1:8" outlineLevel="3" x14ac:dyDescent="0.25">
      <c r="C44" s="16">
        <v>7102</v>
      </c>
      <c r="D44" t="s">
        <v>69</v>
      </c>
      <c r="E44" s="77">
        <v>17559.240000000002</v>
      </c>
      <c r="F44" s="48">
        <f t="shared" si="5"/>
        <v>20000</v>
      </c>
      <c r="G44" s="48"/>
      <c r="H44" s="48">
        <v>20000</v>
      </c>
    </row>
    <row r="45" spans="1:8" outlineLevel="3" x14ac:dyDescent="0.25">
      <c r="C45" s="16">
        <v>7141</v>
      </c>
      <c r="D45" t="s">
        <v>70</v>
      </c>
      <c r="E45" s="77">
        <v>17129.68</v>
      </c>
      <c r="F45" s="48">
        <f t="shared" si="5"/>
        <v>5000</v>
      </c>
      <c r="G45" s="48"/>
      <c r="H45" s="48">
        <v>5000</v>
      </c>
    </row>
    <row r="46" spans="1:8" outlineLevel="3" x14ac:dyDescent="0.25">
      <c r="C46" s="16">
        <v>7142</v>
      </c>
      <c r="D46" t="s">
        <v>71</v>
      </c>
      <c r="E46" s="77">
        <v>11523.76</v>
      </c>
      <c r="F46" s="48">
        <f t="shared" si="5"/>
        <v>8000</v>
      </c>
      <c r="G46" s="48"/>
      <c r="H46" s="48">
        <v>8000</v>
      </c>
    </row>
    <row r="47" spans="1:8" outlineLevel="2" x14ac:dyDescent="0.25">
      <c r="A47" s="19"/>
      <c r="B47" s="19"/>
      <c r="C47" s="20" t="s">
        <v>72</v>
      </c>
      <c r="D47" s="19"/>
      <c r="E47" s="78">
        <f>SUBTOTAL(9,E43:E46)</f>
        <v>52131.880000000005</v>
      </c>
      <c r="F47" s="51">
        <f>SUBTOTAL(9,F43:F46)</f>
        <v>33000</v>
      </c>
      <c r="G47" s="51">
        <f>SUBTOTAL(9,G44:G46)</f>
        <v>0</v>
      </c>
      <c r="H47" s="51">
        <f>SUBTOTAL(9,H44:H46)</f>
        <v>33000</v>
      </c>
    </row>
    <row r="48" spans="1:8" outlineLevel="3" x14ac:dyDescent="0.25">
      <c r="C48" s="16">
        <v>7400</v>
      </c>
      <c r="D48" t="s">
        <v>76</v>
      </c>
      <c r="E48" s="77">
        <v>0</v>
      </c>
      <c r="F48" s="48">
        <f t="shared" si="5"/>
        <v>3600</v>
      </c>
      <c r="G48" s="48"/>
      <c r="H48" s="48">
        <v>3600</v>
      </c>
    </row>
    <row r="49" spans="1:8" outlineLevel="3" x14ac:dyDescent="0.25">
      <c r="C49" s="16">
        <v>7420</v>
      </c>
      <c r="D49" t="s">
        <v>77</v>
      </c>
      <c r="E49" s="77">
        <v>406</v>
      </c>
      <c r="F49" s="48">
        <f t="shared" si="5"/>
        <v>10000</v>
      </c>
      <c r="G49" s="48"/>
      <c r="H49" s="48">
        <v>10000</v>
      </c>
    </row>
    <row r="50" spans="1:8" outlineLevel="2" x14ac:dyDescent="0.25">
      <c r="A50" s="19"/>
      <c r="B50" s="19"/>
      <c r="C50" s="20" t="s">
        <v>78</v>
      </c>
      <c r="D50" s="19"/>
      <c r="E50" s="78">
        <f>SUBTOTAL(9,E48:E49)</f>
        <v>406</v>
      </c>
      <c r="F50" s="51">
        <f>SUBTOTAL(9,F48:F49)</f>
        <v>13600</v>
      </c>
      <c r="G50" s="51">
        <f>SUBTOTAL(9,G48:G49)</f>
        <v>0</v>
      </c>
      <c r="H50" s="51">
        <f>SUBTOTAL(9,H48:H49)</f>
        <v>13600</v>
      </c>
    </row>
    <row r="51" spans="1:8" outlineLevel="3" x14ac:dyDescent="0.25">
      <c r="C51" s="16">
        <v>7500</v>
      </c>
      <c r="D51" t="s">
        <v>79</v>
      </c>
      <c r="E51" s="77">
        <v>3252</v>
      </c>
      <c r="F51" s="48">
        <f t="shared" si="5"/>
        <v>5000</v>
      </c>
      <c r="G51" s="48"/>
      <c r="H51" s="48">
        <v>5000</v>
      </c>
    </row>
    <row r="52" spans="1:8" outlineLevel="2" x14ac:dyDescent="0.25">
      <c r="A52" s="19"/>
      <c r="B52" s="19"/>
      <c r="C52" s="20" t="s">
        <v>80</v>
      </c>
      <c r="D52" s="19"/>
      <c r="E52" s="78">
        <f>SUBTOTAL(9,E51:E51)</f>
        <v>3252</v>
      </c>
      <c r="F52" s="51">
        <f>SUBTOTAL(9,F51:F51)</f>
        <v>5000</v>
      </c>
      <c r="G52" s="51">
        <f>SUBTOTAL(9,G51:G51)</f>
        <v>0</v>
      </c>
      <c r="H52" s="51">
        <f>SUBTOTAL(9,H51:H51)</f>
        <v>5000</v>
      </c>
    </row>
    <row r="53" spans="1:8" outlineLevel="3" x14ac:dyDescent="0.25">
      <c r="C53" s="16">
        <v>7710</v>
      </c>
      <c r="D53" t="s">
        <v>81</v>
      </c>
      <c r="E53" s="77">
        <v>40449.75</v>
      </c>
      <c r="F53" s="48">
        <f t="shared" si="5"/>
        <v>48500</v>
      </c>
      <c r="G53" s="48">
        <v>3500</v>
      </c>
      <c r="H53" s="48">
        <v>45000</v>
      </c>
    </row>
    <row r="54" spans="1:8" outlineLevel="3" x14ac:dyDescent="0.25">
      <c r="C54" s="16">
        <v>7720</v>
      </c>
      <c r="D54" t="s">
        <v>82</v>
      </c>
      <c r="E54" s="77">
        <v>48490</v>
      </c>
      <c r="F54" s="48">
        <f t="shared" si="5"/>
        <v>50000</v>
      </c>
      <c r="G54" s="48"/>
      <c r="H54" s="48">
        <v>50000</v>
      </c>
    </row>
    <row r="55" spans="1:8" outlineLevel="3" x14ac:dyDescent="0.25">
      <c r="C55" s="16">
        <v>7721</v>
      </c>
      <c r="D55" t="s">
        <v>83</v>
      </c>
      <c r="E55" s="77">
        <v>12471.64</v>
      </c>
      <c r="F55" s="48">
        <f t="shared" si="5"/>
        <v>21200</v>
      </c>
      <c r="G55" s="48">
        <v>21200</v>
      </c>
      <c r="H55" s="48"/>
    </row>
    <row r="56" spans="1:8" outlineLevel="3" x14ac:dyDescent="0.25">
      <c r="C56" s="16">
        <v>7770</v>
      </c>
      <c r="D56" t="s">
        <v>84</v>
      </c>
      <c r="E56" s="77">
        <v>3385.13</v>
      </c>
      <c r="F56" s="48">
        <f t="shared" si="5"/>
        <v>3200</v>
      </c>
      <c r="G56" s="48"/>
      <c r="H56" s="48">
        <v>3200</v>
      </c>
    </row>
    <row r="57" spans="1:8" outlineLevel="3" x14ac:dyDescent="0.25">
      <c r="C57" s="16">
        <v>7779</v>
      </c>
      <c r="D57" t="s">
        <v>85</v>
      </c>
      <c r="E57" s="77">
        <v>0</v>
      </c>
      <c r="F57" s="48">
        <f t="shared" si="5"/>
        <v>0</v>
      </c>
      <c r="G57" s="48"/>
      <c r="H57" s="48">
        <v>0</v>
      </c>
    </row>
    <row r="58" spans="1:8" outlineLevel="2" x14ac:dyDescent="0.25">
      <c r="A58" s="19"/>
      <c r="B58" s="19"/>
      <c r="C58" s="20" t="s">
        <v>86</v>
      </c>
      <c r="D58" s="19"/>
      <c r="E58" s="78">
        <f>SUBTOTAL(9,E53:E57)</f>
        <v>104796.52</v>
      </c>
      <c r="F58" s="51">
        <f>SUBTOTAL(9,F53:F57)</f>
        <v>122900</v>
      </c>
      <c r="G58" s="51">
        <f>SUBTOTAL(9,G53:G57)</f>
        <v>24700</v>
      </c>
      <c r="H58" s="51">
        <f>SUBTOTAL(9,H53:H57)</f>
        <v>98200</v>
      </c>
    </row>
    <row r="59" spans="1:8" outlineLevel="1" x14ac:dyDescent="0.25">
      <c r="A59" s="19"/>
      <c r="B59" s="19"/>
      <c r="C59" s="23" t="s">
        <v>87</v>
      </c>
      <c r="D59" s="24"/>
      <c r="E59" s="79">
        <f>SUBTOTAL(9,E38:E58)</f>
        <v>307042.32000000007</v>
      </c>
      <c r="F59" s="95">
        <f>SUBTOTAL(9,F38:F58)</f>
        <v>330000</v>
      </c>
      <c r="G59" s="51">
        <f>SUBTOTAL(9,G38:G58)</f>
        <v>24700</v>
      </c>
      <c r="H59" s="51">
        <f>SUBTOTAL(9,H38:H58)</f>
        <v>305300</v>
      </c>
    </row>
    <row r="60" spans="1:8" outlineLevel="3" x14ac:dyDescent="0.25">
      <c r="C60" s="16">
        <v>8050</v>
      </c>
      <c r="D60" t="s">
        <v>88</v>
      </c>
      <c r="E60" s="77">
        <v>0</v>
      </c>
      <c r="F60" s="48">
        <f t="shared" ref="F60:F64" si="6">G60+H60</f>
        <v>0</v>
      </c>
      <c r="G60" s="48"/>
      <c r="H60" s="48">
        <v>0</v>
      </c>
    </row>
    <row r="61" spans="1:8" outlineLevel="3" x14ac:dyDescent="0.25">
      <c r="C61" s="16">
        <v>8051</v>
      </c>
      <c r="D61" t="s">
        <v>89</v>
      </c>
      <c r="E61" s="77">
        <v>-12379.71</v>
      </c>
      <c r="F61" s="48">
        <f t="shared" si="6"/>
        <v>-5000</v>
      </c>
      <c r="G61" s="48"/>
      <c r="H61" s="48">
        <v>-5000</v>
      </c>
    </row>
    <row r="62" spans="1:8" outlineLevel="3" x14ac:dyDescent="0.25">
      <c r="C62" s="16">
        <v>8070</v>
      </c>
      <c r="D62" t="s">
        <v>90</v>
      </c>
      <c r="E62" s="77">
        <v>-331</v>
      </c>
      <c r="F62" s="48">
        <f t="shared" si="6"/>
        <v>-300</v>
      </c>
      <c r="G62" s="48"/>
      <c r="H62" s="48">
        <v>-300</v>
      </c>
    </row>
    <row r="63" spans="1:8" outlineLevel="2" x14ac:dyDescent="0.25">
      <c r="A63" s="19"/>
      <c r="B63" s="19"/>
      <c r="C63" s="20" t="s">
        <v>91</v>
      </c>
      <c r="D63" s="19"/>
      <c r="E63" s="78">
        <f>SUBTOTAL(9,E60:E62)</f>
        <v>-12710.71</v>
      </c>
      <c r="F63" s="51">
        <f>SUBTOTAL(9,F60:F62)</f>
        <v>-5300</v>
      </c>
      <c r="G63" s="51">
        <f>SUBTOTAL(9,G60:G62)</f>
        <v>0</v>
      </c>
      <c r="H63" s="51">
        <f>SUBTOTAL(9,H60:H62)</f>
        <v>-5300</v>
      </c>
    </row>
    <row r="64" spans="1:8" outlineLevel="3" x14ac:dyDescent="0.25">
      <c r="C64" s="16">
        <v>8930</v>
      </c>
      <c r="D64" t="s">
        <v>92</v>
      </c>
      <c r="E64" s="77">
        <v>0</v>
      </c>
      <c r="F64" s="48">
        <f t="shared" si="6"/>
        <v>0</v>
      </c>
      <c r="G64" s="48"/>
      <c r="H64" s="48"/>
    </row>
    <row r="65" spans="1:8" outlineLevel="2" x14ac:dyDescent="0.25">
      <c r="A65" s="19"/>
      <c r="B65" s="19"/>
      <c r="C65" s="20" t="s">
        <v>93</v>
      </c>
      <c r="D65" s="19"/>
      <c r="E65" s="78">
        <f>SUBTOTAL(9,E64:E64)</f>
        <v>0</v>
      </c>
      <c r="F65" s="51">
        <f>SUBTOTAL(9,F64:F64)</f>
        <v>0</v>
      </c>
      <c r="G65" s="51">
        <f>SUBTOTAL(9,G64:G64)</f>
        <v>0</v>
      </c>
      <c r="H65" s="51">
        <f>SUBTOTAL(9,H64:H64)</f>
        <v>0</v>
      </c>
    </row>
    <row r="66" spans="1:8" outlineLevel="1" x14ac:dyDescent="0.25">
      <c r="A66" s="19"/>
      <c r="B66" s="19"/>
      <c r="C66" s="23" t="s">
        <v>94</v>
      </c>
      <c r="D66" s="24"/>
      <c r="E66" s="79">
        <f>SUBTOTAL(9,E60:E65)</f>
        <v>-12710.71</v>
      </c>
      <c r="F66" s="95">
        <f>SUBTOTAL(9,F60:F65)</f>
        <v>-5300</v>
      </c>
      <c r="G66" s="51">
        <f>SUBTOTAL(9,G60:G65)</f>
        <v>0</v>
      </c>
      <c r="H66" s="51">
        <f>SUBTOTAL(9,H60:H65)</f>
        <v>-5300</v>
      </c>
    </row>
    <row r="67" spans="1:8" ht="15.75" customHeight="1" thickBot="1" x14ac:dyDescent="0.3">
      <c r="A67" s="27"/>
      <c r="B67" s="27"/>
      <c r="C67" s="28" t="s">
        <v>95</v>
      </c>
      <c r="D67" s="29"/>
      <c r="E67" s="80">
        <f>SUBTOTAL(9,E8:E66)</f>
        <v>-115945.64000000007</v>
      </c>
      <c r="F67" s="98">
        <f>SUBTOTAL(9,F8:F66)</f>
        <v>93765</v>
      </c>
      <c r="G67" s="72">
        <f>SUBTOTAL(9,G8:G66)</f>
        <v>15700</v>
      </c>
      <c r="H67" s="72">
        <f>SUBTOTAL(9,H8:H66)</f>
        <v>78065</v>
      </c>
    </row>
    <row r="68" spans="1:8" x14ac:dyDescent="0.25">
      <c r="H68" s="1"/>
    </row>
    <row r="69" spans="1:8" x14ac:dyDescent="0.25">
      <c r="H69" s="1"/>
    </row>
  </sheetData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H33"/>
  <sheetViews>
    <sheetView showGridLines="0" topLeftCell="A4" zoomScaleNormal="100" workbookViewId="0">
      <selection activeCell="F17" sqref="F17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5" width="15.6640625" style="81" customWidth="1"/>
    <col min="6" max="6" width="15.6640625" style="1" customWidth="1"/>
  </cols>
  <sheetData>
    <row r="4" spans="1:8" ht="15.6" x14ac:dyDescent="0.3">
      <c r="C4" s="111"/>
      <c r="D4" s="111"/>
      <c r="E4" s="111"/>
      <c r="F4" s="111"/>
    </row>
    <row r="5" spans="1:8" x14ac:dyDescent="0.25">
      <c r="C5" s="3"/>
      <c r="D5" s="3"/>
      <c r="E5" s="73"/>
      <c r="F5" s="4"/>
    </row>
    <row r="6" spans="1:8" s="5" customFormat="1" x14ac:dyDescent="0.25">
      <c r="C6" s="6" t="s">
        <v>104</v>
      </c>
      <c r="D6" s="7"/>
      <c r="E6" s="74" t="s">
        <v>1</v>
      </c>
      <c r="F6" s="9" t="s">
        <v>2</v>
      </c>
      <c r="G6" s="112" t="s">
        <v>4</v>
      </c>
      <c r="H6" s="112"/>
    </row>
    <row r="7" spans="1:8" s="5" customFormat="1" x14ac:dyDescent="0.25">
      <c r="C7" s="32"/>
      <c r="D7" s="33" t="s">
        <v>116</v>
      </c>
      <c r="E7" s="75"/>
      <c r="F7" s="11" t="s">
        <v>3</v>
      </c>
      <c r="G7" s="112"/>
      <c r="H7" s="112"/>
    </row>
    <row r="8" spans="1:8" s="5" customFormat="1" x14ac:dyDescent="0.25">
      <c r="C8" s="12"/>
      <c r="D8" s="13"/>
      <c r="E8" s="76">
        <v>2024</v>
      </c>
      <c r="F8" s="15" t="s">
        <v>117</v>
      </c>
      <c r="G8" s="112"/>
      <c r="H8" s="112"/>
    </row>
    <row r="9" spans="1:8" outlineLevel="3" x14ac:dyDescent="0.25">
      <c r="C9" s="16">
        <v>3412</v>
      </c>
      <c r="D9" t="s">
        <v>16</v>
      </c>
      <c r="E9" s="77">
        <v>-7681</v>
      </c>
      <c r="F9" s="48">
        <v>-5000</v>
      </c>
      <c r="G9" s="113" t="s">
        <v>105</v>
      </c>
      <c r="H9" s="113"/>
    </row>
    <row r="10" spans="1:8" outlineLevel="2" x14ac:dyDescent="0.25">
      <c r="A10" s="19"/>
      <c r="B10" s="19"/>
      <c r="C10" s="20" t="s">
        <v>19</v>
      </c>
      <c r="D10" s="19"/>
      <c r="E10" s="78">
        <f>SUBTOTAL(9,E9:E9)</f>
        <v>-7681</v>
      </c>
      <c r="F10" s="51">
        <f>SUBTOTAL(9,F9:F9)</f>
        <v>-5000</v>
      </c>
      <c r="G10" s="114"/>
      <c r="H10" s="114"/>
    </row>
    <row r="11" spans="1:8" outlineLevel="3" x14ac:dyDescent="0.25">
      <c r="C11" s="16">
        <v>3600</v>
      </c>
      <c r="D11" t="s">
        <v>20</v>
      </c>
      <c r="E11" s="77">
        <v>-54000</v>
      </c>
      <c r="F11" s="48">
        <v>0</v>
      </c>
      <c r="G11" s="115"/>
      <c r="H11" s="115"/>
    </row>
    <row r="12" spans="1:8" outlineLevel="2" x14ac:dyDescent="0.25">
      <c r="A12" s="19"/>
      <c r="B12" s="19"/>
      <c r="C12" s="20" t="s">
        <v>22</v>
      </c>
      <c r="D12" s="19"/>
      <c r="E12" s="78">
        <f>SUBTOTAL(9,E11:E11)</f>
        <v>-54000</v>
      </c>
      <c r="F12" s="51">
        <f>SUBTOTAL(9,F11:F11)</f>
        <v>0</v>
      </c>
      <c r="G12" s="114"/>
      <c r="H12" s="114"/>
    </row>
    <row r="13" spans="1:8" outlineLevel="1" x14ac:dyDescent="0.25">
      <c r="A13" s="19"/>
      <c r="B13" s="19"/>
      <c r="C13" s="23" t="s">
        <v>28</v>
      </c>
      <c r="D13" s="24"/>
      <c r="E13" s="79">
        <f>SUBTOTAL(9,E9:E12)</f>
        <v>-61681</v>
      </c>
      <c r="F13" s="95">
        <f>SUBTOTAL(9,F9:F12)</f>
        <v>-5000</v>
      </c>
      <c r="G13" s="114"/>
      <c r="H13" s="114"/>
    </row>
    <row r="14" spans="1:8" outlineLevel="3" x14ac:dyDescent="0.25">
      <c r="C14" s="16">
        <v>6010</v>
      </c>
      <c r="D14" t="s">
        <v>32</v>
      </c>
      <c r="E14" s="77">
        <v>12821</v>
      </c>
      <c r="F14" s="48">
        <v>13000</v>
      </c>
      <c r="G14" s="114"/>
      <c r="H14" s="114"/>
    </row>
    <row r="15" spans="1:8" outlineLevel="2" x14ac:dyDescent="0.25">
      <c r="A15" s="19"/>
      <c r="B15" s="19"/>
      <c r="C15" s="20" t="s">
        <v>33</v>
      </c>
      <c r="D15" s="19"/>
      <c r="E15" s="78">
        <f>SUBTOTAL(9,E14:E14)</f>
        <v>12821</v>
      </c>
      <c r="F15" s="51">
        <f>SUBTOTAL(9,F14:F14)</f>
        <v>13000</v>
      </c>
      <c r="G15" s="114"/>
      <c r="H15" s="114"/>
    </row>
    <row r="16" spans="1:8" outlineLevel="3" x14ac:dyDescent="0.25">
      <c r="C16" s="16">
        <v>6320</v>
      </c>
      <c r="D16" t="s">
        <v>35</v>
      </c>
      <c r="E16" s="77">
        <v>51659.77</v>
      </c>
      <c r="F16" s="48">
        <v>45000</v>
      </c>
      <c r="G16" s="114"/>
      <c r="H16" s="114"/>
    </row>
    <row r="17" spans="1:8" outlineLevel="3" x14ac:dyDescent="0.25">
      <c r="C17" s="16">
        <v>6340</v>
      </c>
      <c r="D17" t="s">
        <v>36</v>
      </c>
      <c r="E17" s="77">
        <v>83232.45</v>
      </c>
      <c r="F17" s="48">
        <v>80000</v>
      </c>
      <c r="G17" s="114"/>
      <c r="H17" s="114"/>
    </row>
    <row r="18" spans="1:8" outlineLevel="3" x14ac:dyDescent="0.25">
      <c r="C18" s="16">
        <v>6360</v>
      </c>
      <c r="D18" t="s">
        <v>37</v>
      </c>
      <c r="E18" s="77">
        <v>86792</v>
      </c>
      <c r="F18" s="48">
        <v>87000</v>
      </c>
      <c r="G18" s="114"/>
      <c r="H18" s="114"/>
    </row>
    <row r="19" spans="1:8" outlineLevel="3" x14ac:dyDescent="0.25">
      <c r="C19" s="16">
        <v>6370</v>
      </c>
      <c r="D19" t="s">
        <v>38</v>
      </c>
      <c r="E19" s="77">
        <v>6996.26</v>
      </c>
      <c r="F19" s="48">
        <v>7000</v>
      </c>
      <c r="G19" s="114"/>
      <c r="H19" s="114"/>
    </row>
    <row r="20" spans="1:8" outlineLevel="3" x14ac:dyDescent="0.25">
      <c r="C20" s="16">
        <v>6371</v>
      </c>
      <c r="D20" t="s">
        <v>39</v>
      </c>
      <c r="E20" s="77">
        <v>14094.65</v>
      </c>
      <c r="F20" s="48">
        <v>15000</v>
      </c>
      <c r="G20" s="114"/>
      <c r="H20" s="114"/>
    </row>
    <row r="21" spans="1:8" outlineLevel="2" x14ac:dyDescent="0.25">
      <c r="A21" s="19"/>
      <c r="B21" s="19"/>
      <c r="C21" s="20" t="s">
        <v>40</v>
      </c>
      <c r="D21" s="19"/>
      <c r="E21" s="78">
        <f>SUBTOTAL(9,E16:E20)</f>
        <v>242775.13</v>
      </c>
      <c r="F21" s="51">
        <f>SUBTOTAL(9,F16:F20)</f>
        <v>234000</v>
      </c>
      <c r="G21" s="114"/>
      <c r="H21" s="114"/>
    </row>
    <row r="22" spans="1:8" outlineLevel="3" x14ac:dyDescent="0.25">
      <c r="C22" s="16">
        <v>6540</v>
      </c>
      <c r="D22" t="s">
        <v>46</v>
      </c>
      <c r="E22" s="77">
        <v>31404.65</v>
      </c>
      <c r="F22" s="48">
        <v>30000</v>
      </c>
      <c r="G22" s="114"/>
      <c r="H22" s="114"/>
    </row>
    <row r="23" spans="1:8" outlineLevel="2" x14ac:dyDescent="0.25">
      <c r="A23" s="19"/>
      <c r="B23" s="19"/>
      <c r="C23" s="20" t="s">
        <v>47</v>
      </c>
      <c r="D23" s="19"/>
      <c r="E23" s="78">
        <f>SUBTOTAL(9,E22:E22)</f>
        <v>31404.65</v>
      </c>
      <c r="F23" s="51">
        <f>SUBTOTAL(9,F22:F22)</f>
        <v>30000</v>
      </c>
      <c r="G23" s="114"/>
      <c r="H23" s="114"/>
    </row>
    <row r="24" spans="1:8" outlineLevel="3" x14ac:dyDescent="0.25">
      <c r="C24" s="16">
        <v>6600</v>
      </c>
      <c r="D24" t="s">
        <v>48</v>
      </c>
      <c r="E24" s="77">
        <v>283955.5</v>
      </c>
      <c r="F24" s="48">
        <v>150000</v>
      </c>
      <c r="G24" s="116"/>
      <c r="H24" s="117"/>
    </row>
    <row r="25" spans="1:8" outlineLevel="3" x14ac:dyDescent="0.25">
      <c r="C25" s="16">
        <v>6601</v>
      </c>
      <c r="D25" t="s">
        <v>49</v>
      </c>
      <c r="E25" s="77">
        <v>143259.56</v>
      </c>
      <c r="F25" s="48">
        <v>150000</v>
      </c>
      <c r="G25" s="116"/>
      <c r="H25" s="117"/>
    </row>
    <row r="26" spans="1:8" outlineLevel="2" x14ac:dyDescent="0.25">
      <c r="A26" s="19"/>
      <c r="B26" s="19"/>
      <c r="C26" s="20" t="s">
        <v>51</v>
      </c>
      <c r="D26" s="19"/>
      <c r="E26" s="78">
        <f>SUBTOTAL(9,E24:E25)</f>
        <v>427215.06</v>
      </c>
      <c r="F26" s="51">
        <f>SUBTOTAL(9,F24:F25)</f>
        <v>300000</v>
      </c>
      <c r="G26" s="114"/>
      <c r="H26" s="114"/>
    </row>
    <row r="27" spans="1:8" outlineLevel="1" x14ac:dyDescent="0.25">
      <c r="A27" s="19"/>
      <c r="B27" s="19"/>
      <c r="C27" s="23" t="s">
        <v>62</v>
      </c>
      <c r="D27" s="24"/>
      <c r="E27" s="79">
        <f>SUBTOTAL(9,E14:E26)</f>
        <v>714215.84000000008</v>
      </c>
      <c r="F27" s="95">
        <f>SUBTOTAL(9,F14:F26)</f>
        <v>577000</v>
      </c>
      <c r="G27" s="114"/>
      <c r="H27" s="114"/>
    </row>
    <row r="28" spans="1:8" outlineLevel="3" x14ac:dyDescent="0.25">
      <c r="C28" s="16">
        <v>7500</v>
      </c>
      <c r="D28" t="s">
        <v>79</v>
      </c>
      <c r="E28" s="77">
        <v>20189</v>
      </c>
      <c r="F28" s="48">
        <v>23500</v>
      </c>
      <c r="G28" s="114"/>
      <c r="H28" s="114"/>
    </row>
    <row r="29" spans="1:8" outlineLevel="2" x14ac:dyDescent="0.25">
      <c r="A29" s="19"/>
      <c r="B29" s="19"/>
      <c r="C29" s="20" t="s">
        <v>80</v>
      </c>
      <c r="D29" s="19"/>
      <c r="E29" s="78">
        <f>SUBTOTAL(9,E28:E28)</f>
        <v>20189</v>
      </c>
      <c r="F29" s="51">
        <f>SUBTOTAL(9,F28:F28)</f>
        <v>23500</v>
      </c>
      <c r="G29" s="114"/>
      <c r="H29" s="114"/>
    </row>
    <row r="30" spans="1:8" outlineLevel="3" x14ac:dyDescent="0.25">
      <c r="C30" s="16">
        <v>7721</v>
      </c>
      <c r="D30" t="s">
        <v>83</v>
      </c>
      <c r="E30" s="77">
        <v>3292.1</v>
      </c>
      <c r="F30" s="48">
        <v>3500</v>
      </c>
      <c r="G30" s="118" t="s">
        <v>109</v>
      </c>
      <c r="H30" s="118"/>
    </row>
    <row r="31" spans="1:8" outlineLevel="2" x14ac:dyDescent="0.25">
      <c r="A31" s="19"/>
      <c r="B31" s="19"/>
      <c r="C31" s="20" t="s">
        <v>86</v>
      </c>
      <c r="D31" s="19"/>
      <c r="E31" s="78">
        <f>SUBTOTAL(9,E30:E30)</f>
        <v>3292.1</v>
      </c>
      <c r="F31" s="51">
        <f>SUBTOTAL(9,F30:F30)</f>
        <v>3500</v>
      </c>
      <c r="G31" s="114"/>
      <c r="H31" s="114"/>
    </row>
    <row r="32" spans="1:8" outlineLevel="1" x14ac:dyDescent="0.25">
      <c r="A32" s="19"/>
      <c r="B32" s="19"/>
      <c r="C32" s="23" t="s">
        <v>87</v>
      </c>
      <c r="D32" s="24"/>
      <c r="E32" s="79">
        <f>SUBTOTAL(9,E28:E31)</f>
        <v>23481.1</v>
      </c>
      <c r="F32" s="95">
        <f>SUBTOTAL(9,F28:F31)</f>
        <v>27000</v>
      </c>
      <c r="G32" s="114"/>
      <c r="H32" s="114"/>
    </row>
    <row r="33" spans="1:8" ht="15.75" customHeight="1" x14ac:dyDescent="0.25">
      <c r="A33" s="27"/>
      <c r="B33" s="27"/>
      <c r="C33" s="28" t="s">
        <v>95</v>
      </c>
      <c r="D33" s="29"/>
      <c r="E33" s="80">
        <f>SUBTOTAL(9,E9:E32)</f>
        <v>676015.94000000006</v>
      </c>
      <c r="F33" s="98">
        <f>SUBTOTAL(9,F9:F32)</f>
        <v>599000</v>
      </c>
      <c r="G33" s="35"/>
      <c r="H33" s="47"/>
    </row>
  </sheetData>
  <mergeCells count="25">
    <mergeCell ref="G22:H22"/>
    <mergeCell ref="G23:H23"/>
    <mergeCell ref="G26:H26"/>
    <mergeCell ref="G24:H25"/>
    <mergeCell ref="G32:H32"/>
    <mergeCell ref="G27:H27"/>
    <mergeCell ref="G28:H28"/>
    <mergeCell ref="G29:H29"/>
    <mergeCell ref="G30:H30"/>
    <mergeCell ref="G31:H31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C4:F4"/>
    <mergeCell ref="G6:H8"/>
    <mergeCell ref="G9:H9"/>
    <mergeCell ref="G10:H10"/>
    <mergeCell ref="G11:H11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 r:id="rId1"/>
  <headerFooter>
    <oddHeader>&amp;CResultat pr. koststed</oddHeader>
    <oddFooter>&amp;C&amp;D &amp;T&amp;RSide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4:G20"/>
  <sheetViews>
    <sheetView showGridLines="0" zoomScaleNormal="100" workbookViewId="0">
      <selection activeCell="F10" sqref="F10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7" width="15.6640625" style="1" customWidth="1"/>
  </cols>
  <sheetData>
    <row r="4" spans="1:7" ht="15.6" x14ac:dyDescent="0.3">
      <c r="C4" s="111"/>
      <c r="D4" s="111"/>
      <c r="E4" s="111"/>
      <c r="F4" s="111"/>
      <c r="G4" s="111"/>
    </row>
    <row r="5" spans="1:7" x14ac:dyDescent="0.25">
      <c r="C5" s="3"/>
      <c r="D5" s="3"/>
      <c r="E5" s="4"/>
      <c r="F5" s="4"/>
      <c r="G5" s="4"/>
    </row>
    <row r="6" spans="1:7" s="5" customFormat="1" x14ac:dyDescent="0.25">
      <c r="C6" s="6" t="s">
        <v>106</v>
      </c>
      <c r="D6" s="7"/>
      <c r="E6" s="8" t="s">
        <v>1</v>
      </c>
      <c r="F6" s="8" t="s">
        <v>2</v>
      </c>
      <c r="G6" s="9" t="s">
        <v>4</v>
      </c>
    </row>
    <row r="7" spans="1:7" s="5" customFormat="1" x14ac:dyDescent="0.25">
      <c r="C7" s="32"/>
      <c r="D7" s="33" t="s">
        <v>103</v>
      </c>
      <c r="E7" s="10"/>
      <c r="F7" s="10" t="s">
        <v>3</v>
      </c>
      <c r="G7" s="11"/>
    </row>
    <row r="8" spans="1:7" s="5" customFormat="1" x14ac:dyDescent="0.25">
      <c r="C8" s="12"/>
      <c r="D8" s="13"/>
      <c r="E8" s="14" t="s">
        <v>5</v>
      </c>
      <c r="F8" s="14" t="s">
        <v>117</v>
      </c>
      <c r="G8" s="15"/>
    </row>
    <row r="9" spans="1:7" outlineLevel="3" x14ac:dyDescent="0.25">
      <c r="C9" s="16">
        <v>3601</v>
      </c>
      <c r="D9" t="s">
        <v>21</v>
      </c>
      <c r="E9" s="17">
        <v>-78000</v>
      </c>
      <c r="F9" s="52">
        <v>-78000</v>
      </c>
      <c r="G9" s="54" t="s">
        <v>108</v>
      </c>
    </row>
    <row r="10" spans="1:7" outlineLevel="2" x14ac:dyDescent="0.25">
      <c r="A10" s="19"/>
      <c r="B10" s="19"/>
      <c r="C10" s="20" t="s">
        <v>22</v>
      </c>
      <c r="D10" s="19"/>
      <c r="E10" s="21">
        <f>SUBTOTAL(9,E9:E9)</f>
        <v>-78000</v>
      </c>
      <c r="F10" s="53">
        <f>SUBTOTAL(9,F9:F9)</f>
        <v>-78000</v>
      </c>
      <c r="G10" s="22"/>
    </row>
    <row r="11" spans="1:7" outlineLevel="1" x14ac:dyDescent="0.25">
      <c r="A11" s="19"/>
      <c r="B11" s="19"/>
      <c r="C11" s="23" t="s">
        <v>28</v>
      </c>
      <c r="D11" s="24"/>
      <c r="E11" s="25">
        <f>SUBTOTAL(9,E9:E10)</f>
        <v>-78000</v>
      </c>
      <c r="F11" s="93">
        <f>SUBTOTAL(9,F9:F10)</f>
        <v>-78000</v>
      </c>
      <c r="G11" s="97"/>
    </row>
    <row r="12" spans="1:7" outlineLevel="3" x14ac:dyDescent="0.25">
      <c r="C12" s="16">
        <v>6620</v>
      </c>
      <c r="D12" t="s">
        <v>50</v>
      </c>
      <c r="E12" s="17">
        <v>0</v>
      </c>
      <c r="F12" s="52">
        <v>50000</v>
      </c>
      <c r="G12" s="18"/>
    </row>
    <row r="13" spans="1:7" outlineLevel="2" x14ac:dyDescent="0.25">
      <c r="A13" s="19"/>
      <c r="B13" s="19"/>
      <c r="C13" s="20" t="s">
        <v>51</v>
      </c>
      <c r="D13" s="19"/>
      <c r="E13" s="21">
        <f>SUBTOTAL(9,E12:E12)</f>
        <v>0</v>
      </c>
      <c r="F13" s="53">
        <f>SUBTOTAL(9,F12:F12)</f>
        <v>50000</v>
      </c>
      <c r="G13" s="22"/>
    </row>
    <row r="14" spans="1:7" outlineLevel="3" x14ac:dyDescent="0.25">
      <c r="C14" s="16">
        <v>6940</v>
      </c>
      <c r="D14" t="s">
        <v>60</v>
      </c>
      <c r="E14" s="17">
        <v>168</v>
      </c>
      <c r="F14" s="52">
        <v>200</v>
      </c>
      <c r="G14" s="18"/>
    </row>
    <row r="15" spans="1:7" outlineLevel="2" x14ac:dyDescent="0.25">
      <c r="A15" s="19"/>
      <c r="B15" s="19"/>
      <c r="C15" s="20" t="s">
        <v>61</v>
      </c>
      <c r="D15" s="19"/>
      <c r="E15" s="21">
        <f>SUBTOTAL(9,E14:E14)</f>
        <v>168</v>
      </c>
      <c r="F15" s="53">
        <f>SUBTOTAL(9,F14:F14)</f>
        <v>200</v>
      </c>
      <c r="G15" s="22"/>
    </row>
    <row r="16" spans="1:7" outlineLevel="1" x14ac:dyDescent="0.25">
      <c r="A16" s="19"/>
      <c r="B16" s="19"/>
      <c r="C16" s="23" t="s">
        <v>62</v>
      </c>
      <c r="D16" s="24"/>
      <c r="E16" s="25">
        <f>SUBTOTAL(9,E12:E15)</f>
        <v>168</v>
      </c>
      <c r="F16" s="93">
        <f>SUBTOTAL(9,F12:F15)</f>
        <v>50200</v>
      </c>
      <c r="G16" s="97"/>
    </row>
    <row r="17" spans="1:7" ht="15.75" customHeight="1" thickBot="1" x14ac:dyDescent="0.3">
      <c r="A17" s="27"/>
      <c r="B17" s="27"/>
      <c r="C17" s="28" t="s">
        <v>95</v>
      </c>
      <c r="D17" s="29"/>
      <c r="E17" s="30">
        <f>SUBTOTAL(9,E9:E16)</f>
        <v>-77832</v>
      </c>
      <c r="F17" s="96">
        <f>SUBTOTAL(9,F9:F16)</f>
        <v>-27800</v>
      </c>
      <c r="G17" s="31"/>
    </row>
    <row r="19" spans="1:7" ht="13.8" thickBot="1" x14ac:dyDescent="0.3"/>
    <row r="20" spans="1:7" ht="13.8" thickBot="1" x14ac:dyDescent="0.3">
      <c r="C20" s="71" t="s">
        <v>107</v>
      </c>
      <c r="D20" s="119" t="s">
        <v>115</v>
      </c>
      <c r="E20" s="120"/>
      <c r="F20" s="120"/>
      <c r="G20" s="121"/>
    </row>
  </sheetData>
  <mergeCells count="2">
    <mergeCell ref="C4:G4"/>
    <mergeCell ref="D20:G20"/>
  </mergeCells>
  <printOptions horizontalCentered="1"/>
  <pageMargins left="0.74791666666666701" right="0.74791666666666701" top="0.98402777777777795" bottom="0.98402777777777795" header="0.51180555555555596" footer="0.51180555555555596"/>
  <pageSetup paperSize="9" fitToHeight="30" orientation="portrait" horizontalDpi="300" verticalDpi="300"/>
  <headerFooter>
    <oddHeader>&amp;CResultat pr. koststed</oddHeader>
    <oddFooter>&amp;C&amp;D &amp;T&amp;RSide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_options</vt:lpstr>
      <vt:lpstr>Totalt</vt:lpstr>
      <vt:lpstr>10 Adm</vt:lpstr>
      <vt:lpstr>30 Omsorg</vt:lpstr>
      <vt:lpstr>50 Hjelpekorpset</vt:lpstr>
      <vt:lpstr>80 RK-Hus</vt:lpstr>
      <vt:lpstr>81 Båthavn</vt:lpstr>
      <vt:lpstr>'10 Adm'!Print_Area</vt:lpstr>
      <vt:lpstr>'30 Omsorg'!Print_Area</vt:lpstr>
      <vt:lpstr>'50 Hjelpekorpset'!Print_Area</vt:lpstr>
      <vt:lpstr>'80 RK-Hus'!Print_Area</vt:lpstr>
      <vt:lpstr>'81 Båthavn'!Print_Area</vt:lpstr>
      <vt:lpstr>Totalt!Print_Area</vt:lpstr>
      <vt:lpstr>'10 Adm'!Print_Titles</vt:lpstr>
      <vt:lpstr>'30 Omsorg'!Print_Titles</vt:lpstr>
      <vt:lpstr>'50 Hjelpekorpset'!Print_Titles</vt:lpstr>
      <vt:lpstr>'80 RK-Hus'!Print_Titles</vt:lpstr>
      <vt:lpstr>'81 Båthavn'!Print_Titles</vt:lpstr>
      <vt:lpstr>Totalt!Print_Titles</vt:lpstr>
    </vt:vector>
  </TitlesOfParts>
  <Company>__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Nann Kristin Bakker</dc:creator>
  <dc:description/>
  <cp:lastModifiedBy>Torbjørn Rogde</cp:lastModifiedBy>
  <cp:revision>2</cp:revision>
  <cp:lastPrinted>2024-02-18T12:29:10Z</cp:lastPrinted>
  <dcterms:created xsi:type="dcterms:W3CDTF">2005-08-20T13:00:40Z</dcterms:created>
  <dcterms:modified xsi:type="dcterms:W3CDTF">2025-02-24T13:55:15Z</dcterms:modified>
  <dc:language>en-US</dc:language>
</cp:coreProperties>
</file>