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P:\Røde Kors\01 Styret\02  Årsmøter\2025\"/>
    </mc:Choice>
  </mc:AlternateContent>
  <xr:revisionPtr revIDLastSave="0" documentId="13_ncr:1_{8E6EBE5A-DF52-45E9-BC45-B118F8D9A9FA}" xr6:coauthVersionLast="47" xr6:coauthVersionMax="47" xr10:uidLastSave="{00000000-0000-0000-0000-000000000000}"/>
  <bookViews>
    <workbookView xWindow="-108" yWindow="-108" windowWidth="41496" windowHeight="16776" tabRatio="500" xr2:uid="{00000000-000D-0000-FFFF-FFFF00000000}"/>
  </bookViews>
  <sheets>
    <sheet name="RESULTATREGNSKAP AGRESSO" sheetId="6" r:id="rId1"/>
    <sheet name="BALANSE AGRESSO" sheetId="7" r:id="rId2"/>
    <sheet name="NOTER" sheetId="3" r:id="rId3"/>
    <sheet name="REGNSKAPSPRINSIPPER" sheetId="2" r:id="rId4"/>
  </sheets>
  <definedNames>
    <definedName name="_xlnm.Print_Area" localSheetId="2">NOTER!$B$1:$J$97</definedName>
    <definedName name="_xlnm.Print_Area" localSheetId="3">REGNSKAPSPRINSIPPER!$A$1:$H$19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3" i="7" l="1"/>
  <c r="D33" i="7"/>
  <c r="E31" i="7"/>
  <c r="D31" i="7"/>
  <c r="F30" i="7"/>
  <c r="F29" i="7"/>
  <c r="F28" i="7"/>
  <c r="F27" i="7"/>
  <c r="F26" i="7"/>
  <c r="F31" i="7" s="1"/>
  <c r="F24" i="7"/>
  <c r="E22" i="7"/>
  <c r="D22" i="7"/>
  <c r="F21" i="7"/>
  <c r="F20" i="7"/>
  <c r="F22" i="7" s="1"/>
  <c r="F33" i="7" s="1"/>
  <c r="E16" i="7"/>
  <c r="D16" i="7"/>
  <c r="F15" i="7"/>
  <c r="F14" i="7"/>
  <c r="F13" i="7"/>
  <c r="F16" i="7" s="1"/>
  <c r="F11" i="7"/>
  <c r="E11" i="7"/>
  <c r="E18" i="7" s="1"/>
  <c r="D11" i="7"/>
  <c r="D18" i="7" s="1"/>
  <c r="F10" i="7"/>
  <c r="F9" i="7"/>
  <c r="F101" i="6"/>
  <c r="E101" i="6"/>
  <c r="G101" i="6" s="1"/>
  <c r="F99" i="6"/>
  <c r="F102" i="6" s="1"/>
  <c r="E99" i="6"/>
  <c r="G99" i="6" s="1"/>
  <c r="E95" i="6"/>
  <c r="F94" i="6"/>
  <c r="E94" i="6"/>
  <c r="G94" i="6" s="1"/>
  <c r="F88" i="6"/>
  <c r="G88" i="6" s="1"/>
  <c r="E88" i="6"/>
  <c r="F86" i="6"/>
  <c r="F95" i="6" s="1"/>
  <c r="E86" i="6"/>
  <c r="F83" i="6"/>
  <c r="E83" i="6"/>
  <c r="G83" i="6" s="1"/>
  <c r="G80" i="6"/>
  <c r="F80" i="6"/>
  <c r="E80" i="6"/>
  <c r="G73" i="6"/>
  <c r="F73" i="6"/>
  <c r="E73" i="6"/>
  <c r="F67" i="6"/>
  <c r="E67" i="6"/>
  <c r="G67" i="6" s="1"/>
  <c r="F63" i="6"/>
  <c r="E63" i="6"/>
  <c r="G63" i="6" s="1"/>
  <c r="F60" i="6"/>
  <c r="G60" i="6" s="1"/>
  <c r="E60" i="6"/>
  <c r="F57" i="6"/>
  <c r="E57" i="6"/>
  <c r="G57" i="6" s="1"/>
  <c r="F53" i="6"/>
  <c r="E53" i="6"/>
  <c r="G53" i="6" s="1"/>
  <c r="F48" i="6"/>
  <c r="E48" i="6"/>
  <c r="G48" i="6" s="1"/>
  <c r="F45" i="6"/>
  <c r="E45" i="6"/>
  <c r="G45" i="6" s="1"/>
  <c r="F38" i="6"/>
  <c r="G38" i="6" s="1"/>
  <c r="E38" i="6"/>
  <c r="E68" i="6" s="1"/>
  <c r="F35" i="6"/>
  <c r="F36" i="6" s="1"/>
  <c r="E35" i="6"/>
  <c r="E36" i="6" s="1"/>
  <c r="G36" i="6" s="1"/>
  <c r="F32" i="6"/>
  <c r="E32" i="6"/>
  <c r="G32" i="6" s="1"/>
  <c r="G27" i="6"/>
  <c r="F27" i="6"/>
  <c r="E27" i="6"/>
  <c r="F24" i="6"/>
  <c r="E24" i="6"/>
  <c r="G24" i="6" s="1"/>
  <c r="F21" i="6"/>
  <c r="E21" i="6"/>
  <c r="E33" i="6" s="1"/>
  <c r="F16" i="6"/>
  <c r="G16" i="6" s="1"/>
  <c r="E16" i="6"/>
  <c r="G11" i="6"/>
  <c r="F11" i="6"/>
  <c r="E11" i="6"/>
  <c r="E96" i="3"/>
  <c r="D96" i="3"/>
  <c r="E91" i="3"/>
  <c r="D91" i="3"/>
  <c r="G80" i="3"/>
  <c r="F80" i="3"/>
  <c r="G64" i="3"/>
  <c r="F64" i="3"/>
  <c r="I55" i="3"/>
  <c r="G55" i="3"/>
  <c r="E55" i="3"/>
  <c r="I54" i="3"/>
  <c r="H54" i="3"/>
  <c r="G54" i="3"/>
  <c r="F54" i="3"/>
  <c r="E54" i="3"/>
  <c r="D54" i="3"/>
  <c r="D55" i="3" s="1"/>
  <c r="J53" i="3"/>
  <c r="J51" i="3"/>
  <c r="J50" i="3"/>
  <c r="I48" i="3"/>
  <c r="H48" i="3"/>
  <c r="H55" i="3" s="1"/>
  <c r="G48" i="3"/>
  <c r="F48" i="3"/>
  <c r="F55" i="3" s="1"/>
  <c r="E48" i="3"/>
  <c r="D48" i="3"/>
  <c r="J47" i="3"/>
  <c r="J46" i="3"/>
  <c r="J48" i="3" s="1"/>
  <c r="J45" i="3"/>
  <c r="F40" i="3"/>
  <c r="E40" i="3"/>
  <c r="D40" i="3"/>
  <c r="D39" i="3"/>
  <c r="D38" i="3"/>
  <c r="D37" i="3"/>
  <c r="G31" i="3"/>
  <c r="F31" i="3"/>
  <c r="G27" i="3"/>
  <c r="F27" i="3"/>
  <c r="G21" i="3"/>
  <c r="F21" i="3"/>
  <c r="G95" i="6" l="1"/>
  <c r="J55" i="3"/>
  <c r="F18" i="7"/>
  <c r="E103" i="6"/>
  <c r="G35" i="6"/>
  <c r="J54" i="3"/>
  <c r="G21" i="6"/>
  <c r="G86" i="6"/>
  <c r="E102" i="6"/>
  <c r="G102" i="6" s="1"/>
  <c r="F33" i="6"/>
  <c r="G33" i="6" s="1"/>
  <c r="F68" i="6"/>
  <c r="G68" i="6" s="1"/>
  <c r="F103" i="6" l="1"/>
  <c r="G103" i="6" s="1"/>
</calcChain>
</file>

<file path=xl/sharedStrings.xml><?xml version="1.0" encoding="utf-8"?>
<sst xmlns="http://schemas.openxmlformats.org/spreadsheetml/2006/main" count="243" uniqueCount="222">
  <si>
    <t xml:space="preserve">LAKSEVÅG RØDE KORS </t>
  </si>
  <si>
    <t>Varer</t>
  </si>
  <si>
    <t>Fordringer</t>
  </si>
  <si>
    <t>SUM EIENDELER</t>
  </si>
  <si>
    <t>Egenkapital</t>
  </si>
  <si>
    <t>Sum egenkapital</t>
  </si>
  <si>
    <t>Sum kortsiktig gjeld</t>
  </si>
  <si>
    <t>Kontingenter</t>
  </si>
  <si>
    <t>Viderefakturert lønn</t>
  </si>
  <si>
    <t>Refundert lønn leiet arbeidskraft</t>
  </si>
  <si>
    <t>Avskrivninger</t>
  </si>
  <si>
    <t>Brukt av øremerket kapital i året</t>
  </si>
  <si>
    <t>Varesalg, avgiftsfri</t>
  </si>
  <si>
    <t>Deltageravgift, inntekt</t>
  </si>
  <si>
    <t>Tjenester utført for andre</t>
  </si>
  <si>
    <t>Refusjon Aksjoner</t>
  </si>
  <si>
    <t>Diverse inntekter</t>
  </si>
  <si>
    <t>Medlemskontigent</t>
  </si>
  <si>
    <t>Akt Tilskudd fra NRKors</t>
  </si>
  <si>
    <t>Tilskudd fra andre Røde Kors-ledd</t>
  </si>
  <si>
    <t>Statstilskudd</t>
  </si>
  <si>
    <t>Kommunale tilskudd</t>
  </si>
  <si>
    <t>Momskompensasjon</t>
  </si>
  <si>
    <t>Leieinntekter utleie lokaler</t>
  </si>
  <si>
    <t>Leieinntekter båthavn</t>
  </si>
  <si>
    <t>Bundne bidrag, gaver</t>
  </si>
  <si>
    <t>Ubundne bidrag, gaver</t>
  </si>
  <si>
    <t>Grasrotandelen</t>
  </si>
  <si>
    <t>Panto</t>
  </si>
  <si>
    <t>Kostnader Aksjoner</t>
  </si>
  <si>
    <t>Leie lokaler eksternt</t>
  </si>
  <si>
    <t>Renovasjon, vann, avløp m.v.</t>
  </si>
  <si>
    <t>Lys, varme</t>
  </si>
  <si>
    <t>Renhold</t>
  </si>
  <si>
    <t>Driftskostnader, lokaler</t>
  </si>
  <si>
    <t>Serviceavtaler, lokaler</t>
  </si>
  <si>
    <t>EDB lisenser</t>
  </si>
  <si>
    <t>Leie transportmidler</t>
  </si>
  <si>
    <t>Depotutstyr</t>
  </si>
  <si>
    <t>Depotutstyr vedr aksjoner</t>
  </si>
  <si>
    <t>Inventar og utstyr</t>
  </si>
  <si>
    <t>Diverse utgiftsførte anskaffelser</t>
  </si>
  <si>
    <t>Ytre vedlikehold lokaler</t>
  </si>
  <si>
    <t>Indre vedlikehold lokaler</t>
  </si>
  <si>
    <t>Reprasjon/Vedlikehold, div utstyr</t>
  </si>
  <si>
    <t>Juridisk bistand</t>
  </si>
  <si>
    <t>Kontorrekvisita u/ fradrag moms</t>
  </si>
  <si>
    <t>Diverse utgifter</t>
  </si>
  <si>
    <t>Telefon, datalinjer</t>
  </si>
  <si>
    <t>Telefon mobil</t>
  </si>
  <si>
    <t>Porto</t>
  </si>
  <si>
    <t>Drivstoff</t>
  </si>
  <si>
    <t>Vedlikehold bil, inkl. servic</t>
  </si>
  <si>
    <t>Forsikring, Transportmidler</t>
  </si>
  <si>
    <t>Fast parkering/bom/piggdekkavg</t>
  </si>
  <si>
    <t>Kilometergodtgj. oppgavepliktig tillitsvalg/andre</t>
  </si>
  <si>
    <t>Km aksjoner</t>
  </si>
  <si>
    <t>Reisekostnader tillitsvalgte/ikke ansatte</t>
  </si>
  <si>
    <t>Reisekostnader aksjoner</t>
  </si>
  <si>
    <t>Oppholdsutgifter etter regning</t>
  </si>
  <si>
    <t>Bevertning</t>
  </si>
  <si>
    <t>Markedsføring u/ fradrag moms</t>
  </si>
  <si>
    <t>Annonsering</t>
  </si>
  <si>
    <t>Gaver, hilsener og andre eksterne bidrag</t>
  </si>
  <si>
    <t>Forsikring</t>
  </si>
  <si>
    <t>Bevertning møter</t>
  </si>
  <si>
    <t>Deltageravgift</t>
  </si>
  <si>
    <t>Aktiviteter</t>
  </si>
  <si>
    <t>Bankomkostninger</t>
  </si>
  <si>
    <t>Øredifferanse</t>
  </si>
  <si>
    <t>Renteinntekter bank</t>
  </si>
  <si>
    <t>Andre renteinntekter</t>
  </si>
  <si>
    <t>Avkastning Verdipapirer</t>
  </si>
  <si>
    <t>Overføring til/fra Bundne midler</t>
  </si>
  <si>
    <t>Regnskapsprinsipper</t>
  </si>
  <si>
    <t>Årsregnskapet er satt opp i samsvar med regnskapsloven av 1998 og anbefalinger til god</t>
  </si>
  <si>
    <t>regnskapsskikk.</t>
  </si>
  <si>
    <t>Inntekter</t>
  </si>
  <si>
    <t>Inntekter, herunder innsamlede midler og gaver, inntektsføres som hovedregel når de er opptjent.</t>
  </si>
  <si>
    <t>Klassifisering av eiendeler og gjeld</t>
  </si>
  <si>
    <t xml:space="preserve">Omløpsmidler og kortsiktig gjeld omfatter poster som forfaller til betaling innen ett år etter </t>
  </si>
  <si>
    <t>balansedagen, samt poster som er knyttet til varekretsløpet.</t>
  </si>
  <si>
    <t>Øvrige poster er klassifisert som anleggsmidler og langsiktig gjeld.</t>
  </si>
  <si>
    <t>Omløpsmidler vurderes til laveste av anskaffelseskost og virkelig verdi. Kortsiktig gjeld</t>
  </si>
  <si>
    <t>balanseføres til nominelt beløp på etableringstidspunktet.</t>
  </si>
  <si>
    <t>Anleggsmidler vurderes til anskaffelseskost, men nedskrives til virkelig verdi dersom verdifallet</t>
  </si>
  <si>
    <t>ikke forventes å være forbigående.</t>
  </si>
  <si>
    <t>Vurdering av kundefordringer</t>
  </si>
  <si>
    <t>Kundefordringer er ført opp i balansen etter fradrag for avsetning til dekning av påregnlig tap.</t>
  </si>
  <si>
    <t>Vurdering av driftsmidler</t>
  </si>
  <si>
    <t xml:space="preserve">Varige driftsmidler er i balansen oppført til anskaffelseskost fratrukket ordinære </t>
  </si>
  <si>
    <t>bedriftsøkonomiske avskrivninger. Ordinære avskrivninger er beregnet lineært over</t>
  </si>
  <si>
    <t>driftsmidlenes økonomiske levetid av kostverdier.</t>
  </si>
  <si>
    <t>NOTER TIL REGNSKAP 2024</t>
  </si>
  <si>
    <t>NOTE 1 TILSKUDD FRA NORGES RØDE KORS</t>
  </si>
  <si>
    <t xml:space="preserve">Tilskudd </t>
  </si>
  <si>
    <t>2024</t>
  </si>
  <si>
    <t>2023</t>
  </si>
  <si>
    <t>BARK</t>
  </si>
  <si>
    <t>Kompis</t>
  </si>
  <si>
    <t>Besøkstjenesten</t>
  </si>
  <si>
    <t xml:space="preserve">Juleaksjonen </t>
  </si>
  <si>
    <t>Treffpunkt</t>
  </si>
  <si>
    <t xml:space="preserve">Hjelpekorpsløftet </t>
  </si>
  <si>
    <t>Norsktrening</t>
  </si>
  <si>
    <t>RØFF</t>
  </si>
  <si>
    <t>NM Tilskudd</t>
  </si>
  <si>
    <t>Fra HRK tilskudd ny bil</t>
  </si>
  <si>
    <t>Fra HRK tilskudd NM Hjelpekorps</t>
  </si>
  <si>
    <t>Fra HRK hjelpekorpsutstyr</t>
  </si>
  <si>
    <t>Fra HRK Beredskapstjeneste</t>
  </si>
  <si>
    <t>Sum tilskudd fra Norges Røde Kors</t>
  </si>
  <si>
    <t>NOTE 2 OFFENTLIGE TILSKUDD</t>
  </si>
  <si>
    <t xml:space="preserve">Statlig tilskudd </t>
  </si>
  <si>
    <t>Sum offentlige tilskudd</t>
  </si>
  <si>
    <t>NOTE 3 PERSONALKOSTNADER</t>
  </si>
  <si>
    <t>Sum personalkostnader</t>
  </si>
  <si>
    <t>Gjelder  ansatt resurs fra Hordaland Røde Kors.  Antall årsverk</t>
  </si>
  <si>
    <t>NOTE 4 EGENKAPITAL</t>
  </si>
  <si>
    <t>Egenkapital pr. 31.12 fremkommer som følger:</t>
  </si>
  <si>
    <t>Fri egenkapital</t>
  </si>
  <si>
    <t>Øremerket egenkapital</t>
  </si>
  <si>
    <t>Egenkapital pr. 01.01</t>
  </si>
  <si>
    <t>Resultat, etter overføringer 31.12</t>
  </si>
  <si>
    <t>Egenkapital pr. 31.12</t>
  </si>
  <si>
    <t>NOTE 5 DRIFTSMIDLER</t>
  </si>
  <si>
    <t>Forretnings  eiendom</t>
  </si>
  <si>
    <t>Flyte- brygge</t>
  </si>
  <si>
    <t>Bil/ 
Tilhenger</t>
  </si>
  <si>
    <t>Båt</t>
  </si>
  <si>
    <t>Inventar/ mask.</t>
  </si>
  <si>
    <t>Datautstyr</t>
  </si>
  <si>
    <t>Sum</t>
  </si>
  <si>
    <t xml:space="preserve">Anskaffelseskost </t>
  </si>
  <si>
    <t>Tilgang i året</t>
  </si>
  <si>
    <t>Avgang til anskaffelseskost</t>
  </si>
  <si>
    <t>Anskaffelseskost pr. 31.12</t>
  </si>
  <si>
    <t>Akkumulert avskrivning pr 01.01</t>
  </si>
  <si>
    <t>Årets avskrivning</t>
  </si>
  <si>
    <t>Ekstra avskrivning/mottatt tilskudd</t>
  </si>
  <si>
    <t>Akkumulert avskrivning 01.01 solgte driftsmidler</t>
  </si>
  <si>
    <t>Akkumulert avskrivning pr 31.12</t>
  </si>
  <si>
    <t>Bokført verdi pr. 31.12</t>
  </si>
  <si>
    <t>Prosentsats for ordinær avskrivning</t>
  </si>
  <si>
    <t>20 &amp; 10 %</t>
  </si>
  <si>
    <t>NOTE 6 KORTSIKTIG GJELD</t>
  </si>
  <si>
    <t>Depositum nøkler, båthavn</t>
  </si>
  <si>
    <t>Ubenyttet tilskudd, NRK</t>
  </si>
  <si>
    <t>Ubenyttet tilskudd Bergen kommune BARK</t>
  </si>
  <si>
    <t xml:space="preserve">Sum </t>
  </si>
  <si>
    <t>Note 7 - Fordringer</t>
  </si>
  <si>
    <t>Kundefordringer er oppført til pålydende verdi.</t>
  </si>
  <si>
    <t>Note 8 - Leverandører</t>
  </si>
  <si>
    <t>Her er medtatt registrert og utgiftsført gjeld</t>
  </si>
  <si>
    <t>(ikke forfalte faktura) til leverandører</t>
  </si>
  <si>
    <t>Note 9 - Andeler/aksjer</t>
  </si>
  <si>
    <t>Røde Kors Ambulansen Bergen AS</t>
  </si>
  <si>
    <t>Bildeleringen SA, Andelsinnskudd</t>
  </si>
  <si>
    <t>Røde Kors Båten Bjørgvin AS</t>
  </si>
  <si>
    <t>Sum andelsinnskudd</t>
  </si>
  <si>
    <t>Alvøen og Laksevåg Eiendom AS er avviklet pr 31.12.23</t>
  </si>
  <si>
    <t>Note 10 – Transaksjoner med nærstående parter</t>
  </si>
  <si>
    <t>Etter regnskapsloven skal det opplyses om nærstående parter.</t>
  </si>
  <si>
    <t>Kjøpte tjenester:</t>
  </si>
  <si>
    <t>Hordaland Røde Kors ansattresurs</t>
  </si>
  <si>
    <t>Mottatt</t>
  </si>
  <si>
    <t>Norges Røde Kors overføring av momskompensasjon</t>
  </si>
  <si>
    <t>Resultatrapport 202412 - Laksevåg Røde Kors</t>
  </si>
  <si>
    <t>Resultat</t>
  </si>
  <si>
    <t>Budsjett</t>
  </si>
  <si>
    <t>Avvik</t>
  </si>
  <si>
    <t>31 Salgsinntekt, avgiftsfri</t>
  </si>
  <si>
    <t>32 Salgsinntekt utenfor avgomr</t>
  </si>
  <si>
    <t>Fond for lokal aktivitet, distriktskontoret</t>
  </si>
  <si>
    <t>33 Offentlig avg vedr omsetning</t>
  </si>
  <si>
    <t>34 Offentlig tilskudd/refusjon</t>
  </si>
  <si>
    <t>36 Leieinntekt</t>
  </si>
  <si>
    <t>39 Andre driftsrelaterte inntekter</t>
  </si>
  <si>
    <t>3 Inntekter</t>
  </si>
  <si>
    <t>44 Forbruk av innkjøpte varer uten mva</t>
  </si>
  <si>
    <t>4 Varekjøp</t>
  </si>
  <si>
    <t>60 Av- og nedskrivning</t>
  </si>
  <si>
    <t>63 Kostnader Lokaler</t>
  </si>
  <si>
    <t>64 Leie maskiner inventar</t>
  </si>
  <si>
    <t>65 Verktøy/Inventar</t>
  </si>
  <si>
    <t>66 Rep/Vedlikehold</t>
  </si>
  <si>
    <t>67 Diverse innleide tjenester</t>
  </si>
  <si>
    <t>68 Kontorkostnader</t>
  </si>
  <si>
    <t>69 Telefon, Porto</t>
  </si>
  <si>
    <t>6 Lokaler, kontor, tele mm</t>
  </si>
  <si>
    <t>70 Kostnad transportmidler</t>
  </si>
  <si>
    <t>71 Kostnad for reise, diett, bil o l</t>
  </si>
  <si>
    <t>73 Salgs-, reklame- og representasjonskostnad</t>
  </si>
  <si>
    <t>74 Kontingenter og gaver</t>
  </si>
  <si>
    <t>75 Forsikringspremie, garanti og servicekostnad</t>
  </si>
  <si>
    <t>77 Møte, kurs, arrangement</t>
  </si>
  <si>
    <t>7 Møter, reiser mm</t>
  </si>
  <si>
    <t>80 Finansinntekter</t>
  </si>
  <si>
    <t>89 Overføringer og disponeringer</t>
  </si>
  <si>
    <t>8 Finansposter</t>
  </si>
  <si>
    <t>3-8 Driftsresultat</t>
  </si>
  <si>
    <t>Balanse pr. 202412 - Laksevåg Røde Kors</t>
  </si>
  <si>
    <t>Beskrivelse</t>
  </si>
  <si>
    <t>Note</t>
  </si>
  <si>
    <t>Balanse              hiå</t>
  </si>
  <si>
    <t>Balanse                i fjor</t>
  </si>
  <si>
    <t>Endring</t>
  </si>
  <si>
    <t>Tomter, bygninger og annen fast eiendom</t>
  </si>
  <si>
    <t>Transportmidler, inventar og maskiner</t>
  </si>
  <si>
    <t xml:space="preserve">Sum anleggsmidler  </t>
  </si>
  <si>
    <t>Bankinnskudd, kontanter og lignende</t>
  </si>
  <si>
    <t>Sum omløpsmidler</t>
  </si>
  <si>
    <t>Driftsresultat i perioden</t>
  </si>
  <si>
    <t>Sum egenkapital utgangen av perioden</t>
  </si>
  <si>
    <t>Sum langsiktig gjeld</t>
  </si>
  <si>
    <t xml:space="preserve"> </t>
  </si>
  <si>
    <t>Kortsiktige lån</t>
  </si>
  <si>
    <t>Leverandørgjeld</t>
  </si>
  <si>
    <t>Skattetrekk og andre trekk</t>
  </si>
  <si>
    <t>Skyldige offentlige avgifter</t>
  </si>
  <si>
    <t xml:space="preserve">Annen kortsiktig gjeld </t>
  </si>
  <si>
    <t>SUM EGENKAPITAL OG 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</si>
</sst>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* #,##0.00_);_(* \(#,##0.00\);_(* \-??_);_(@_)"/>
    <numFmt numFmtId="167" formatCode="#,##0_ ;\-#,##0\ "/>
    <numFmt numFmtId="168" formatCode="_(* #,##0_);_(* \(#,##0\);_(* \-??_);_(@_)"/>
    <numFmt numFmtId="169" formatCode="0%"/>
  </numFmts>
  <fonts count="20" x14ac:knownFonts="1">
    <font>
      <sz val="10"/>
      <name val="Arial"/>
      <charset val="1"/>
    </font>
    <font>
      <b/>
      <sz val="12"/>
      <name val="Times New Roman"/>
      <family val="1"/>
      <charset val="1"/>
    </font>
    <font>
      <sz val="18"/>
      <name val="Times New Roman"/>
      <family val="1"/>
      <charset val="1"/>
    </font>
    <font>
      <sz val="13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"/>
      <charset val="1"/>
    </font>
    <font>
      <b/>
      <sz val="18"/>
      <name val="Arial"/>
      <family val="2"/>
      <charset val="1"/>
    </font>
    <font>
      <b/>
      <u/>
      <sz val="12"/>
      <name val="Arial"/>
      <family val="2"/>
      <charset val="1"/>
    </font>
    <font>
      <sz val="12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4">
    <xf numFmtId="0" fontId="0" fillId="0" borderId="0"/>
    <xf numFmtId="165" fontId="19" fillId="0" borderId="0" applyBorder="0" applyProtection="0"/>
    <xf numFmtId="169" fontId="19" fillId="0" borderId="0" applyBorder="0" applyProtection="0"/>
    <xf numFmtId="0" fontId="1" fillId="0" borderId="0">
      <alignment horizontal="right"/>
    </xf>
    <xf numFmtId="0" fontId="2" fillId="0" borderId="0"/>
    <xf numFmtId="3" fontId="3" fillId="0" borderId="0"/>
    <xf numFmtId="3" fontId="4" fillId="0" borderId="0"/>
    <xf numFmtId="3" fontId="5" fillId="0" borderId="0"/>
    <xf numFmtId="0" fontId="6" fillId="0" borderId="0" applyBorder="0"/>
    <xf numFmtId="0" fontId="7" fillId="0" borderId="0"/>
    <xf numFmtId="3" fontId="5" fillId="0" borderId="0"/>
    <xf numFmtId="3" fontId="3" fillId="0" borderId="0"/>
    <xf numFmtId="3" fontId="4" fillId="0" borderId="0"/>
    <xf numFmtId="3" fontId="6" fillId="0" borderId="0"/>
  </cellStyleXfs>
  <cellXfs count="122">
    <xf numFmtId="0" fontId="0" fillId="0" borderId="0" xfId="0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3" fontId="11" fillId="0" borderId="0" xfId="1" applyNumberFormat="1" applyFont="1" applyBorder="1" applyAlignment="1" applyProtection="1">
      <alignment horizontal="right"/>
    </xf>
    <xf numFmtId="0" fontId="7" fillId="0" borderId="0" xfId="0" applyFont="1" applyAlignment="1">
      <alignment horizontal="center"/>
    </xf>
    <xf numFmtId="3" fontId="0" fillId="0" borderId="0" xfId="0" applyNumberFormat="1"/>
    <xf numFmtId="0" fontId="13" fillId="0" borderId="0" xfId="0" applyFont="1"/>
    <xf numFmtId="0" fontId="7" fillId="0" borderId="0" xfId="0" applyFont="1"/>
    <xf numFmtId="3" fontId="12" fillId="0" borderId="0" xfId="0" applyNumberFormat="1" applyFont="1"/>
    <xf numFmtId="49" fontId="14" fillId="0" borderId="0" xfId="0" applyNumberFormat="1" applyFont="1" applyAlignment="1">
      <alignment horizontal="center"/>
    </xf>
    <xf numFmtId="4" fontId="12" fillId="0" borderId="0" xfId="1" applyNumberFormat="1" applyFont="1" applyBorder="1" applyProtection="1"/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Protection="1"/>
    <xf numFmtId="0" fontId="11" fillId="0" borderId="3" xfId="0" applyFont="1" applyBorder="1"/>
    <xf numFmtId="0" fontId="12" fillId="0" borderId="3" xfId="0" applyFont="1" applyBorder="1"/>
    <xf numFmtId="3" fontId="12" fillId="0" borderId="3" xfId="1" applyNumberFormat="1" applyFont="1" applyBorder="1" applyProtection="1"/>
    <xf numFmtId="3" fontId="10" fillId="0" borderId="3" xfId="1" applyNumberFormat="1" applyFont="1" applyBorder="1" applyAlignment="1" applyProtection="1">
      <alignment horizontal="right"/>
    </xf>
    <xf numFmtId="168" fontId="10" fillId="0" borderId="0" xfId="1" applyNumberFormat="1" applyFont="1" applyBorder="1" applyProtection="1"/>
    <xf numFmtId="3" fontId="11" fillId="0" borderId="0" xfId="1" applyNumberFormat="1" applyFont="1" applyBorder="1" applyProtection="1"/>
    <xf numFmtId="3" fontId="10" fillId="0" borderId="3" xfId="1" applyNumberFormat="1" applyFont="1" applyBorder="1" applyProtection="1"/>
    <xf numFmtId="2" fontId="11" fillId="0" borderId="0" xfId="1" applyNumberFormat="1" applyFont="1" applyBorder="1" applyProtection="1"/>
    <xf numFmtId="2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12" fillId="0" borderId="3" xfId="0" applyNumberFormat="1" applyFont="1" applyBorder="1"/>
    <xf numFmtId="0" fontId="12" fillId="0" borderId="0" xfId="0" applyFont="1" applyAlignment="1">
      <alignment horizontal="center"/>
    </xf>
    <xf numFmtId="0" fontId="12" fillId="0" borderId="2" xfId="0" applyFont="1" applyBorder="1"/>
    <xf numFmtId="0" fontId="10" fillId="0" borderId="2" xfId="0" applyFont="1" applyBorder="1" applyAlignment="1">
      <alignment horizontal="center" wrapText="1"/>
    </xf>
    <xf numFmtId="167" fontId="12" fillId="0" borderId="0" xfId="1" applyNumberFormat="1" applyFont="1" applyBorder="1" applyProtection="1"/>
    <xf numFmtId="167" fontId="11" fillId="0" borderId="0" xfId="1" applyNumberFormat="1" applyFont="1" applyBorder="1" applyProtection="1"/>
    <xf numFmtId="167" fontId="12" fillId="0" borderId="2" xfId="1" applyNumberFormat="1" applyFont="1" applyBorder="1" applyProtection="1"/>
    <xf numFmtId="0" fontId="12" fillId="0" borderId="1" xfId="0" applyFont="1" applyBorder="1"/>
    <xf numFmtId="167" fontId="12" fillId="0" borderId="1" xfId="1" applyNumberFormat="1" applyFont="1" applyBorder="1" applyProtection="1"/>
    <xf numFmtId="167" fontId="11" fillId="0" borderId="1" xfId="1" applyNumberFormat="1" applyFont="1" applyBorder="1" applyProtection="1"/>
    <xf numFmtId="0" fontId="12" fillId="0" borderId="4" xfId="0" applyFont="1" applyBorder="1"/>
    <xf numFmtId="167" fontId="11" fillId="0" borderId="4" xfId="1" applyNumberFormat="1" applyFont="1" applyBorder="1" applyProtection="1"/>
    <xf numFmtId="169" fontId="12" fillId="0" borderId="2" xfId="2" applyFont="1" applyBorder="1" applyAlignment="1" applyProtection="1">
      <alignment horizontal="center"/>
    </xf>
    <xf numFmtId="169" fontId="12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" fontId="12" fillId="0" borderId="0" xfId="0" applyNumberFormat="1" applyFont="1"/>
    <xf numFmtId="0" fontId="10" fillId="0" borderId="3" xfId="0" applyFont="1" applyBorder="1"/>
    <xf numFmtId="0" fontId="14" fillId="0" borderId="0" xfId="0" applyFont="1"/>
    <xf numFmtId="0" fontId="15" fillId="0" borderId="0" xfId="0" applyFont="1"/>
    <xf numFmtId="0" fontId="11" fillId="0" borderId="0" xfId="9" applyFont="1"/>
    <xf numFmtId="3" fontId="10" fillId="0" borderId="3" xfId="0" applyNumberFormat="1" applyFont="1" applyBorder="1"/>
    <xf numFmtId="0" fontId="16" fillId="0" borderId="0" xfId="0" applyFont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49" fontId="9" fillId="0" borderId="0" xfId="0" applyNumberFormat="1" applyFont="1"/>
    <xf numFmtId="49" fontId="9" fillId="2" borderId="6" xfId="0" applyNumberFormat="1" applyFont="1" applyFill="1" applyBorder="1"/>
    <xf numFmtId="49" fontId="9" fillId="2" borderId="7" xfId="0" applyNumberFormat="1" applyFont="1" applyFill="1" applyBorder="1"/>
    <xf numFmtId="49" fontId="9" fillId="2" borderId="8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9" fillId="2" borderId="10" xfId="0" applyNumberFormat="1" applyFont="1" applyFill="1" applyBorder="1"/>
    <xf numFmtId="49" fontId="9" fillId="2" borderId="0" xfId="0" applyNumberFormat="1" applyFont="1" applyFill="1"/>
    <xf numFmtId="49" fontId="9" fillId="2" borderId="11" xfId="0" applyNumberFormat="1" applyFont="1" applyFill="1" applyBorder="1" applyAlignment="1">
      <alignment horizontal="center"/>
    </xf>
    <xf numFmtId="49" fontId="9" fillId="2" borderId="12" xfId="0" applyNumberFormat="1" applyFont="1" applyFill="1" applyBorder="1" applyAlignment="1">
      <alignment horizontal="center"/>
    </xf>
    <xf numFmtId="49" fontId="9" fillId="2" borderId="13" xfId="0" applyNumberFormat="1" applyFont="1" applyFill="1" applyBorder="1"/>
    <xf numFmtId="49" fontId="9" fillId="2" borderId="5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0" fontId="9" fillId="3" borderId="10" xfId="0" applyFont="1" applyFill="1" applyBorder="1"/>
    <xf numFmtId="0" fontId="9" fillId="3" borderId="0" xfId="0" applyFont="1" applyFill="1"/>
    <xf numFmtId="3" fontId="9" fillId="3" borderId="11" xfId="0" applyNumberFormat="1" applyFont="1" applyFill="1" applyBorder="1"/>
    <xf numFmtId="3" fontId="9" fillId="3" borderId="12" xfId="0" applyNumberFormat="1" applyFont="1" applyFill="1" applyBorder="1"/>
    <xf numFmtId="0" fontId="17" fillId="0" borderId="0" xfId="0" applyFont="1"/>
    <xf numFmtId="0" fontId="17" fillId="4" borderId="13" xfId="0" applyFont="1" applyFill="1" applyBorder="1"/>
    <xf numFmtId="0" fontId="17" fillId="4" borderId="5" xfId="0" applyFont="1" applyFill="1" applyBorder="1"/>
    <xf numFmtId="3" fontId="17" fillId="4" borderId="14" xfId="0" applyNumberFormat="1" applyFont="1" applyFill="1" applyBorder="1"/>
    <xf numFmtId="3" fontId="17" fillId="4" borderId="15" xfId="0" applyNumberFormat="1" applyFont="1" applyFill="1" applyBorder="1"/>
    <xf numFmtId="3" fontId="7" fillId="0" borderId="0" xfId="0" applyNumberFormat="1" applyFont="1"/>
    <xf numFmtId="0" fontId="7" fillId="0" borderId="0" xfId="4" applyFont="1"/>
    <xf numFmtId="0" fontId="7" fillId="0" borderId="0" xfId="4" applyFont="1" applyAlignment="1">
      <alignment horizontal="center"/>
    </xf>
    <xf numFmtId="3" fontId="9" fillId="0" borderId="0" xfId="0" applyNumberFormat="1" applyFont="1"/>
    <xf numFmtId="0" fontId="9" fillId="2" borderId="16" xfId="3" applyFont="1" applyFill="1" applyBorder="1" applyAlignment="1"/>
    <xf numFmtId="0" fontId="9" fillId="2" borderId="17" xfId="3" applyFont="1" applyFill="1" applyBorder="1" applyAlignment="1">
      <alignment horizontal="center"/>
    </xf>
    <xf numFmtId="3" fontId="9" fillId="2" borderId="17" xfId="3" applyNumberFormat="1" applyFont="1" applyFill="1" applyBorder="1" applyAlignment="1">
      <alignment horizontal="center" wrapText="1"/>
    </xf>
    <xf numFmtId="3" fontId="9" fillId="2" borderId="18" xfId="3" applyNumberFormat="1" applyFont="1" applyFill="1" applyBorder="1" applyAlignment="1">
      <alignment horizontal="center"/>
    </xf>
    <xf numFmtId="0" fontId="7" fillId="0" borderId="10" xfId="3" applyFont="1" applyBorder="1" applyAlignment="1"/>
    <xf numFmtId="0" fontId="7" fillId="0" borderId="11" xfId="3" applyFont="1" applyBorder="1" applyAlignment="1">
      <alignment horizontal="center"/>
    </xf>
    <xf numFmtId="3" fontId="7" fillId="0" borderId="11" xfId="3" applyNumberFormat="1" applyFont="1" applyBorder="1">
      <alignment horizontal="right"/>
    </xf>
    <xf numFmtId="3" fontId="7" fillId="0" borderId="12" xfId="6" applyFont="1" applyBorder="1"/>
    <xf numFmtId="0" fontId="9" fillId="0" borderId="10" xfId="3" applyFont="1" applyBorder="1" applyAlignment="1"/>
    <xf numFmtId="49" fontId="7" fillId="0" borderId="11" xfId="3" applyNumberFormat="1" applyFont="1" applyBorder="1" applyAlignment="1">
      <alignment horizontal="center"/>
    </xf>
    <xf numFmtId="3" fontId="9" fillId="0" borderId="11" xfId="11" applyFont="1" applyBorder="1"/>
    <xf numFmtId="3" fontId="9" fillId="0" borderId="12" xfId="11" applyFont="1" applyBorder="1"/>
    <xf numFmtId="3" fontId="9" fillId="0" borderId="11" xfId="10" applyFont="1" applyBorder="1"/>
    <xf numFmtId="0" fontId="7" fillId="0" borderId="10" xfId="8" applyFont="1" applyBorder="1"/>
    <xf numFmtId="0" fontId="7" fillId="0" borderId="11" xfId="8" applyFont="1" applyBorder="1" applyAlignment="1">
      <alignment horizontal="center"/>
    </xf>
    <xf numFmtId="3" fontId="7" fillId="0" borderId="11" xfId="13" applyFont="1" applyBorder="1"/>
    <xf numFmtId="3" fontId="7" fillId="0" borderId="11" xfId="12" applyFont="1" applyBorder="1"/>
    <xf numFmtId="3" fontId="9" fillId="0" borderId="12" xfId="6" applyFont="1" applyBorder="1"/>
    <xf numFmtId="0" fontId="17" fillId="0" borderId="10" xfId="3" applyFont="1" applyBorder="1" applyAlignment="1"/>
    <xf numFmtId="0" fontId="18" fillId="0" borderId="11" xfId="3" applyFont="1" applyBorder="1" applyAlignment="1">
      <alignment horizontal="center"/>
    </xf>
    <xf numFmtId="3" fontId="17" fillId="0" borderId="11" xfId="11" applyFont="1" applyBorder="1"/>
    <xf numFmtId="3" fontId="17" fillId="0" borderId="12" xfId="11" applyFont="1" applyBorder="1"/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3" fontId="7" fillId="0" borderId="11" xfId="0" applyNumberFormat="1" applyFont="1" applyBorder="1"/>
    <xf numFmtId="3" fontId="9" fillId="0" borderId="12" xfId="10" applyFont="1" applyBorder="1"/>
    <xf numFmtId="3" fontId="9" fillId="0" borderId="11" xfId="7" applyFont="1" applyBorder="1"/>
    <xf numFmtId="3" fontId="9" fillId="0" borderId="12" xfId="7" applyFont="1" applyBorder="1"/>
    <xf numFmtId="0" fontId="17" fillId="0" borderId="13" xfId="3" applyFont="1" applyBorder="1" applyAlignment="1"/>
    <xf numFmtId="0" fontId="18" fillId="0" borderId="14" xfId="3" applyFont="1" applyBorder="1" applyAlignment="1">
      <alignment horizontal="center"/>
    </xf>
    <xf numFmtId="3" fontId="17" fillId="0" borderId="14" xfId="11" applyFont="1" applyBorder="1"/>
    <xf numFmtId="3" fontId="17" fillId="0" borderId="15" xfId="11" applyFont="1" applyBorder="1"/>
    <xf numFmtId="0" fontId="9" fillId="0" borderId="0" xfId="3" applyFont="1" applyAlignment="1"/>
    <xf numFmtId="0" fontId="7" fillId="0" borderId="0" xfId="3" applyFont="1" applyAlignment="1">
      <alignment horizontal="center"/>
    </xf>
    <xf numFmtId="3" fontId="7" fillId="0" borderId="0" xfId="5" applyFont="1"/>
    <xf numFmtId="3" fontId="7" fillId="0" borderId="0" xfId="7" applyFont="1"/>
  </cellXfs>
  <cellStyles count="14">
    <cellStyle name="Comma" xfId="1" builtinId="3"/>
    <cellStyle name="DagAvsnittOv" xfId="3" xr:uid="{00000000-0005-0000-0000-000006000000}"/>
    <cellStyle name="DagHovedOv" xfId="4" xr:uid="{00000000-0005-0000-0000-000007000000}"/>
    <cellStyle name="DagtallAsum" xfId="5" xr:uid="{00000000-0005-0000-0000-000008000000}"/>
    <cellStyle name="DagtallB" xfId="6" xr:uid="{00000000-0005-0000-0000-000009000000}"/>
    <cellStyle name="DagtallBsum" xfId="7" xr:uid="{00000000-0005-0000-0000-00000A000000}"/>
    <cellStyle name="DagTekst" xfId="8" xr:uid="{00000000-0005-0000-0000-00000B000000}"/>
    <cellStyle name="Normal" xfId="0" builtinId="0"/>
    <cellStyle name="Normal_Ny felles kontoplan for sentrene med fakturering Haraldvangen 270904" xfId="9" xr:uid="{00000000-0005-0000-0000-00000C000000}"/>
    <cellStyle name="Per cent" xfId="2" builtinId="5"/>
    <cellStyle name="Sum92" xfId="10" xr:uid="{00000000-0005-0000-0000-00000D000000}"/>
    <cellStyle name="Sum93" xfId="11" xr:uid="{00000000-0005-0000-0000-00000E000000}"/>
    <cellStyle name="Tall92" xfId="12" xr:uid="{00000000-0005-0000-0000-00000F000000}"/>
    <cellStyle name="Tall93" xfId="13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G103"/>
  <sheetViews>
    <sheetView tabSelected="1" topLeftCell="A48" zoomScaleNormal="100" workbookViewId="0">
      <selection activeCell="G102" activeCellId="3" sqref="G36 G68 G95 G102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1" customWidth="1"/>
  </cols>
  <sheetData>
    <row r="5" spans="1:7" ht="15.6" x14ac:dyDescent="0.3">
      <c r="C5" s="1" t="s">
        <v>167</v>
      </c>
      <c r="D5" s="1"/>
      <c r="E5" s="1"/>
      <c r="F5" s="1"/>
      <c r="G5" s="1"/>
    </row>
    <row r="6" spans="1:7" x14ac:dyDescent="0.25">
      <c r="C6" s="52"/>
      <c r="D6" s="52"/>
      <c r="E6" s="53"/>
      <c r="F6" s="53"/>
      <c r="G6" s="53"/>
    </row>
    <row r="7" spans="1:7" s="54" customFormat="1" x14ac:dyDescent="0.25">
      <c r="C7" s="55"/>
      <c r="D7" s="56"/>
      <c r="E7" s="57" t="s">
        <v>168</v>
      </c>
      <c r="F7" s="57" t="s">
        <v>169</v>
      </c>
      <c r="G7" s="58" t="s">
        <v>170</v>
      </c>
    </row>
    <row r="8" spans="1:7" s="54" customFormat="1" x14ac:dyDescent="0.25">
      <c r="C8" s="59"/>
      <c r="D8" s="60"/>
      <c r="E8" s="61" t="s">
        <v>96</v>
      </c>
      <c r="F8" s="61" t="s">
        <v>96</v>
      </c>
      <c r="G8" s="62"/>
    </row>
    <row r="9" spans="1:7" s="54" customFormat="1" x14ac:dyDescent="0.25">
      <c r="C9" s="63"/>
      <c r="D9" s="64"/>
      <c r="E9" s="65"/>
      <c r="F9" s="65"/>
      <c r="G9" s="66"/>
    </row>
    <row r="10" spans="1:7" outlineLevel="3" x14ac:dyDescent="0.25">
      <c r="C10" s="67">
        <v>3100</v>
      </c>
      <c r="D10" t="s">
        <v>12</v>
      </c>
      <c r="E10" s="68">
        <v>-330</v>
      </c>
      <c r="F10" s="68">
        <v>0</v>
      </c>
      <c r="G10" s="69"/>
    </row>
    <row r="11" spans="1:7" outlineLevel="2" x14ac:dyDescent="0.25">
      <c r="A11" s="3"/>
      <c r="B11" s="3"/>
      <c r="C11" s="70" t="s">
        <v>171</v>
      </c>
      <c r="D11" s="3"/>
      <c r="E11" s="71">
        <f>SUBTOTAL(9,E10:E10)</f>
        <v>-330</v>
      </c>
      <c r="F11" s="71">
        <f>SUBTOTAL(9,F10:F10)</f>
        <v>0</v>
      </c>
      <c r="G11" s="72">
        <f>E11-F11</f>
        <v>-330</v>
      </c>
    </row>
    <row r="12" spans="1:7" outlineLevel="3" x14ac:dyDescent="0.25">
      <c r="C12" s="67">
        <v>3210</v>
      </c>
      <c r="D12" t="s">
        <v>13</v>
      </c>
      <c r="E12" s="68">
        <v>-82368.55</v>
      </c>
      <c r="F12" s="68">
        <v>-65000</v>
      </c>
      <c r="G12" s="69"/>
    </row>
    <row r="13" spans="1:7" outlineLevel="3" x14ac:dyDescent="0.25">
      <c r="C13" s="67">
        <v>3240</v>
      </c>
      <c r="D13" t="s">
        <v>14</v>
      </c>
      <c r="E13" s="68">
        <v>-166723</v>
      </c>
      <c r="F13" s="68">
        <v>-75000</v>
      </c>
      <c r="G13" s="69"/>
    </row>
    <row r="14" spans="1:7" outlineLevel="3" x14ac:dyDescent="0.25">
      <c r="C14" s="67">
        <v>3280</v>
      </c>
      <c r="D14" t="s">
        <v>15</v>
      </c>
      <c r="E14" s="68">
        <v>-292555.11</v>
      </c>
      <c r="F14" s="68">
        <v>-150000</v>
      </c>
      <c r="G14" s="69"/>
    </row>
    <row r="15" spans="1:7" outlineLevel="3" x14ac:dyDescent="0.25">
      <c r="C15" s="67">
        <v>3290</v>
      </c>
      <c r="D15" t="s">
        <v>16</v>
      </c>
      <c r="E15" s="68">
        <v>-65393.98</v>
      </c>
      <c r="F15" s="68">
        <v>-40000</v>
      </c>
      <c r="G15" s="69"/>
    </row>
    <row r="16" spans="1:7" outlineLevel="2" x14ac:dyDescent="0.25">
      <c r="A16" s="3"/>
      <c r="B16" s="3"/>
      <c r="C16" s="70" t="s">
        <v>172</v>
      </c>
      <c r="D16" s="3"/>
      <c r="E16" s="71">
        <f>SUBTOTAL(9,E12:E15)</f>
        <v>-607040.6399999999</v>
      </c>
      <c r="F16" s="71">
        <f>SUBTOTAL(9,F12:F15)</f>
        <v>-330000</v>
      </c>
      <c r="G16" s="72">
        <f>E16-F16</f>
        <v>-277040.6399999999</v>
      </c>
    </row>
    <row r="17" spans="1:7" outlineLevel="3" x14ac:dyDescent="0.25">
      <c r="C17" s="67">
        <v>3320</v>
      </c>
      <c r="D17" t="s">
        <v>17</v>
      </c>
      <c r="E17" s="68">
        <v>-207078</v>
      </c>
      <c r="F17" s="68">
        <v>-200000</v>
      </c>
      <c r="G17" s="69"/>
    </row>
    <row r="18" spans="1:7" outlineLevel="3" x14ac:dyDescent="0.25">
      <c r="C18" s="67">
        <v>3331</v>
      </c>
      <c r="D18" t="s">
        <v>18</v>
      </c>
      <c r="E18" s="68">
        <v>-604840.4</v>
      </c>
      <c r="F18" s="68">
        <v>-578500</v>
      </c>
      <c r="G18" s="69"/>
    </row>
    <row r="19" spans="1:7" outlineLevel="3" x14ac:dyDescent="0.25">
      <c r="C19" s="67">
        <v>3334</v>
      </c>
      <c r="D19" t="s">
        <v>173</v>
      </c>
      <c r="E19" s="68">
        <v>0</v>
      </c>
      <c r="F19" s="68">
        <v>-60000</v>
      </c>
      <c r="G19" s="69"/>
    </row>
    <row r="20" spans="1:7" outlineLevel="3" x14ac:dyDescent="0.25">
      <c r="C20" s="67">
        <v>3336</v>
      </c>
      <c r="D20" t="s">
        <v>19</v>
      </c>
      <c r="E20" s="68">
        <v>-80254</v>
      </c>
      <c r="F20" s="68">
        <v>0</v>
      </c>
      <c r="G20" s="69"/>
    </row>
    <row r="21" spans="1:7" outlineLevel="2" x14ac:dyDescent="0.25">
      <c r="A21" s="3"/>
      <c r="B21" s="3"/>
      <c r="C21" s="70" t="s">
        <v>174</v>
      </c>
      <c r="D21" s="3"/>
      <c r="E21" s="71">
        <f>SUBTOTAL(9,E17:E20)</f>
        <v>-892172.4</v>
      </c>
      <c r="F21" s="71">
        <f>SUBTOTAL(9,F17:F20)</f>
        <v>-838500</v>
      </c>
      <c r="G21" s="72">
        <f>E21-F21</f>
        <v>-53672.400000000023</v>
      </c>
    </row>
    <row r="22" spans="1:7" outlineLevel="3" x14ac:dyDescent="0.25">
      <c r="C22" s="67">
        <v>3412</v>
      </c>
      <c r="D22" t="s">
        <v>20</v>
      </c>
      <c r="E22" s="68">
        <v>-7681</v>
      </c>
      <c r="F22" s="68">
        <v>-10000</v>
      </c>
      <c r="G22" s="69"/>
    </row>
    <row r="23" spans="1:7" outlineLevel="3" x14ac:dyDescent="0.25">
      <c r="C23" s="67">
        <v>3481</v>
      </c>
      <c r="D23" t="s">
        <v>22</v>
      </c>
      <c r="E23" s="68">
        <v>-206822</v>
      </c>
      <c r="F23" s="68">
        <v>-80000</v>
      </c>
      <c r="G23" s="69"/>
    </row>
    <row r="24" spans="1:7" outlineLevel="2" x14ac:dyDescent="0.25">
      <c r="A24" s="3"/>
      <c r="B24" s="3"/>
      <c r="C24" s="70" t="s">
        <v>175</v>
      </c>
      <c r="D24" s="3"/>
      <c r="E24" s="71">
        <f>SUBTOTAL(9,E22:E23)</f>
        <v>-214503</v>
      </c>
      <c r="F24" s="71">
        <f>SUBTOTAL(9,F22:F23)</f>
        <v>-90000</v>
      </c>
      <c r="G24" s="72">
        <f>E24-F24</f>
        <v>-124503</v>
      </c>
    </row>
    <row r="25" spans="1:7" outlineLevel="3" x14ac:dyDescent="0.25">
      <c r="C25" s="67">
        <v>3600</v>
      </c>
      <c r="D25" t="s">
        <v>23</v>
      </c>
      <c r="E25" s="68">
        <v>-54000</v>
      </c>
      <c r="F25" s="68">
        <v>-57000</v>
      </c>
      <c r="G25" s="69"/>
    </row>
    <row r="26" spans="1:7" outlineLevel="3" x14ac:dyDescent="0.25">
      <c r="C26" s="67">
        <v>3601</v>
      </c>
      <c r="D26" t="s">
        <v>24</v>
      </c>
      <c r="E26" s="68">
        <v>-78000</v>
      </c>
      <c r="F26" s="68">
        <v>85000</v>
      </c>
      <c r="G26" s="69"/>
    </row>
    <row r="27" spans="1:7" outlineLevel="2" x14ac:dyDescent="0.25">
      <c r="A27" s="3"/>
      <c r="B27" s="3"/>
      <c r="C27" s="70" t="s">
        <v>176</v>
      </c>
      <c r="D27" s="3"/>
      <c r="E27" s="71">
        <f>SUBTOTAL(9,E25:E26)</f>
        <v>-132000</v>
      </c>
      <c r="F27" s="71">
        <f>SUBTOTAL(9,F25:F26)</f>
        <v>28000</v>
      </c>
      <c r="G27" s="72">
        <f>E27-F27</f>
        <v>-160000</v>
      </c>
    </row>
    <row r="28" spans="1:7" outlineLevel="3" x14ac:dyDescent="0.25">
      <c r="C28" s="67">
        <v>3900</v>
      </c>
      <c r="D28" t="s">
        <v>25</v>
      </c>
      <c r="E28" s="68">
        <v>-55138.5</v>
      </c>
      <c r="F28" s="68">
        <v>-170000</v>
      </c>
      <c r="G28" s="69"/>
    </row>
    <row r="29" spans="1:7" outlineLevel="3" x14ac:dyDescent="0.25">
      <c r="C29" s="67">
        <v>3910</v>
      </c>
      <c r="D29" t="s">
        <v>26</v>
      </c>
      <c r="E29" s="68">
        <v>-21287.5</v>
      </c>
      <c r="F29" s="68">
        <v>-3000</v>
      </c>
      <c r="G29" s="69"/>
    </row>
    <row r="30" spans="1:7" outlineLevel="3" x14ac:dyDescent="0.25">
      <c r="C30" s="67">
        <v>3911</v>
      </c>
      <c r="D30" t="s">
        <v>27</v>
      </c>
      <c r="E30" s="68">
        <v>-98725.64</v>
      </c>
      <c r="F30" s="68">
        <v>-100000</v>
      </c>
      <c r="G30" s="69"/>
    </row>
    <row r="31" spans="1:7" outlineLevel="3" x14ac:dyDescent="0.25">
      <c r="C31" s="67">
        <v>3912</v>
      </c>
      <c r="D31" t="s">
        <v>28</v>
      </c>
      <c r="E31" s="68">
        <v>-763639</v>
      </c>
      <c r="F31" s="68">
        <v>-700000</v>
      </c>
      <c r="G31" s="69"/>
    </row>
    <row r="32" spans="1:7" outlineLevel="2" x14ac:dyDescent="0.25">
      <c r="A32" s="3"/>
      <c r="B32" s="3"/>
      <c r="C32" s="70" t="s">
        <v>177</v>
      </c>
      <c r="D32" s="3"/>
      <c r="E32" s="71">
        <f>SUBTOTAL(9,E28:E31)</f>
        <v>-938790.64</v>
      </c>
      <c r="F32" s="71">
        <f>SUBTOTAL(9,F28:F31)</f>
        <v>-973000</v>
      </c>
      <c r="G32" s="72">
        <f>E32-F32</f>
        <v>34209.359999999986</v>
      </c>
    </row>
    <row r="33" spans="1:7" outlineLevel="1" x14ac:dyDescent="0.25">
      <c r="A33" s="3"/>
      <c r="B33" s="3"/>
      <c r="C33" s="73" t="s">
        <v>178</v>
      </c>
      <c r="D33" s="74"/>
      <c r="E33" s="75">
        <f>SUBTOTAL(9,E10:E32)</f>
        <v>-2784836.6799999997</v>
      </c>
      <c r="F33" s="75">
        <f>SUBTOTAL(9,F10:F32)</f>
        <v>-2203500</v>
      </c>
      <c r="G33" s="76">
        <f>E33-F33</f>
        <v>-581336.6799999997</v>
      </c>
    </row>
    <row r="34" spans="1:7" outlineLevel="3" x14ac:dyDescent="0.25">
      <c r="C34" s="67">
        <v>4421</v>
      </c>
      <c r="D34" t="s">
        <v>29</v>
      </c>
      <c r="E34" s="68">
        <v>22571</v>
      </c>
      <c r="F34" s="68">
        <v>7500</v>
      </c>
      <c r="G34" s="69"/>
    </row>
    <row r="35" spans="1:7" outlineLevel="2" x14ac:dyDescent="0.25">
      <c r="A35" s="3"/>
      <c r="B35" s="3"/>
      <c r="C35" s="70" t="s">
        <v>179</v>
      </c>
      <c r="D35" s="3"/>
      <c r="E35" s="71">
        <f>SUBTOTAL(9,E34:E34)</f>
        <v>22571</v>
      </c>
      <c r="F35" s="71">
        <f>SUBTOTAL(9,F34:F34)</f>
        <v>7500</v>
      </c>
      <c r="G35" s="72">
        <f>E35-F35</f>
        <v>15071</v>
      </c>
    </row>
    <row r="36" spans="1:7" outlineLevel="1" x14ac:dyDescent="0.25">
      <c r="A36" s="3"/>
      <c r="B36" s="3"/>
      <c r="C36" s="73" t="s">
        <v>180</v>
      </c>
      <c r="D36" s="74"/>
      <c r="E36" s="75">
        <f>SUBTOTAL(9,E34:E35)</f>
        <v>22571</v>
      </c>
      <c r="F36" s="75">
        <f>SUBTOTAL(9,F34:F35)</f>
        <v>7500</v>
      </c>
      <c r="G36" s="76">
        <f>E36-F36</f>
        <v>15071</v>
      </c>
    </row>
    <row r="37" spans="1:7" outlineLevel="3" x14ac:dyDescent="0.25">
      <c r="C37" s="67">
        <v>6010</v>
      </c>
      <c r="D37" t="s">
        <v>10</v>
      </c>
      <c r="E37" s="68">
        <v>247594</v>
      </c>
      <c r="F37" s="68">
        <v>213605</v>
      </c>
      <c r="G37" s="69"/>
    </row>
    <row r="38" spans="1:7" outlineLevel="2" x14ac:dyDescent="0.25">
      <c r="A38" s="3"/>
      <c r="B38" s="3"/>
      <c r="C38" s="70" t="s">
        <v>181</v>
      </c>
      <c r="D38" s="3"/>
      <c r="E38" s="71">
        <f>SUBTOTAL(9,E37:E37)</f>
        <v>247594</v>
      </c>
      <c r="F38" s="71">
        <f>SUBTOTAL(9,F37:F37)</f>
        <v>213605</v>
      </c>
      <c r="G38" s="72">
        <f>E38-F38</f>
        <v>33989</v>
      </c>
    </row>
    <row r="39" spans="1:7" outlineLevel="3" x14ac:dyDescent="0.25">
      <c r="C39" s="67">
        <v>6301</v>
      </c>
      <c r="D39" t="s">
        <v>30</v>
      </c>
      <c r="E39" s="68">
        <v>22008</v>
      </c>
      <c r="F39" s="68">
        <v>22000</v>
      </c>
      <c r="G39" s="69"/>
    </row>
    <row r="40" spans="1:7" outlineLevel="3" x14ac:dyDescent="0.25">
      <c r="C40" s="67">
        <v>6320</v>
      </c>
      <c r="D40" t="s">
        <v>31</v>
      </c>
      <c r="E40" s="68">
        <v>51659.77</v>
      </c>
      <c r="F40" s="68">
        <v>45000</v>
      </c>
      <c r="G40" s="69"/>
    </row>
    <row r="41" spans="1:7" outlineLevel="3" x14ac:dyDescent="0.25">
      <c r="C41" s="67">
        <v>6340</v>
      </c>
      <c r="D41" t="s">
        <v>32</v>
      </c>
      <c r="E41" s="68">
        <v>83232.45</v>
      </c>
      <c r="F41" s="68">
        <v>110000</v>
      </c>
      <c r="G41" s="69"/>
    </row>
    <row r="42" spans="1:7" outlineLevel="3" x14ac:dyDescent="0.25">
      <c r="C42" s="67">
        <v>6360</v>
      </c>
      <c r="D42" t="s">
        <v>33</v>
      </c>
      <c r="E42" s="68">
        <v>86792</v>
      </c>
      <c r="F42" s="68">
        <v>90000</v>
      </c>
      <c r="G42" s="69"/>
    </row>
    <row r="43" spans="1:7" outlineLevel="3" x14ac:dyDescent="0.25">
      <c r="C43" s="67">
        <v>6370</v>
      </c>
      <c r="D43" t="s">
        <v>34</v>
      </c>
      <c r="E43" s="68">
        <v>7145.16</v>
      </c>
      <c r="F43" s="68">
        <v>7000</v>
      </c>
      <c r="G43" s="69"/>
    </row>
    <row r="44" spans="1:7" outlineLevel="3" x14ac:dyDescent="0.25">
      <c r="C44" s="67">
        <v>6371</v>
      </c>
      <c r="D44" t="s">
        <v>35</v>
      </c>
      <c r="E44" s="68">
        <v>14094.65</v>
      </c>
      <c r="F44" s="68">
        <v>19000</v>
      </c>
      <c r="G44" s="69"/>
    </row>
    <row r="45" spans="1:7" outlineLevel="2" x14ac:dyDescent="0.25">
      <c r="A45" s="3"/>
      <c r="B45" s="3"/>
      <c r="C45" s="70" t="s">
        <v>182</v>
      </c>
      <c r="D45" s="3"/>
      <c r="E45" s="71">
        <f>SUBTOTAL(9,E39:E44)</f>
        <v>264932.02999999997</v>
      </c>
      <c r="F45" s="71">
        <f>SUBTOTAL(9,F39:F44)</f>
        <v>293000</v>
      </c>
      <c r="G45" s="72">
        <f>E45-F45</f>
        <v>-28067.97000000003</v>
      </c>
    </row>
    <row r="46" spans="1:7" outlineLevel="3" x14ac:dyDescent="0.25">
      <c r="C46" s="67">
        <v>6421</v>
      </c>
      <c r="D46" t="s">
        <v>36</v>
      </c>
      <c r="E46" s="68">
        <v>6203.3</v>
      </c>
      <c r="F46" s="68">
        <v>3000</v>
      </c>
      <c r="G46" s="69"/>
    </row>
    <row r="47" spans="1:7" outlineLevel="3" x14ac:dyDescent="0.25">
      <c r="C47" s="67">
        <v>6440</v>
      </c>
      <c r="D47" t="s">
        <v>37</v>
      </c>
      <c r="E47" s="68">
        <v>8175.32</v>
      </c>
      <c r="F47" s="68">
        <v>10000</v>
      </c>
      <c r="G47" s="69"/>
    </row>
    <row r="48" spans="1:7" outlineLevel="2" x14ac:dyDescent="0.25">
      <c r="A48" s="3"/>
      <c r="B48" s="3"/>
      <c r="C48" s="70" t="s">
        <v>183</v>
      </c>
      <c r="D48" s="3"/>
      <c r="E48" s="71">
        <f>SUBTOTAL(9,E46:E47)</f>
        <v>14378.619999999999</v>
      </c>
      <c r="F48" s="71">
        <f>SUBTOTAL(9,F46:F47)</f>
        <v>13000</v>
      </c>
      <c r="G48" s="72">
        <f>E48-F48</f>
        <v>1378.619999999999</v>
      </c>
    </row>
    <row r="49" spans="1:7" outlineLevel="3" x14ac:dyDescent="0.25">
      <c r="C49" s="67">
        <v>6531</v>
      </c>
      <c r="D49" t="s">
        <v>38</v>
      </c>
      <c r="E49" s="68">
        <v>89613.93</v>
      </c>
      <c r="F49" s="68">
        <v>40000</v>
      </c>
      <c r="G49" s="69"/>
    </row>
    <row r="50" spans="1:7" outlineLevel="3" x14ac:dyDescent="0.25">
      <c r="C50" s="67">
        <v>6532</v>
      </c>
      <c r="D50" t="s">
        <v>39</v>
      </c>
      <c r="E50" s="68">
        <v>132945.10999999999</v>
      </c>
      <c r="F50" s="68">
        <v>62000</v>
      </c>
      <c r="G50" s="69"/>
    </row>
    <row r="51" spans="1:7" outlineLevel="3" x14ac:dyDescent="0.25">
      <c r="C51" s="67">
        <v>6540</v>
      </c>
      <c r="D51" t="s">
        <v>40</v>
      </c>
      <c r="E51" s="68">
        <v>179275.6</v>
      </c>
      <c r="F51" s="68">
        <v>86500</v>
      </c>
      <c r="G51" s="69"/>
    </row>
    <row r="52" spans="1:7" outlineLevel="3" x14ac:dyDescent="0.25">
      <c r="C52" s="67">
        <v>6593</v>
      </c>
      <c r="D52" t="s">
        <v>41</v>
      </c>
      <c r="E52" s="68">
        <v>2470.6999999999998</v>
      </c>
      <c r="F52" s="68">
        <v>2000</v>
      </c>
      <c r="G52" s="69"/>
    </row>
    <row r="53" spans="1:7" outlineLevel="2" x14ac:dyDescent="0.25">
      <c r="A53" s="3"/>
      <c r="B53" s="3"/>
      <c r="C53" s="70" t="s">
        <v>184</v>
      </c>
      <c r="D53" s="3"/>
      <c r="E53" s="71">
        <f>SUBTOTAL(9,E49:E52)</f>
        <v>404305.34</v>
      </c>
      <c r="F53" s="71">
        <f>SUBTOTAL(9,F49:F52)</f>
        <v>190500</v>
      </c>
      <c r="G53" s="72">
        <f>E53-F53</f>
        <v>213805.34000000003</v>
      </c>
    </row>
    <row r="54" spans="1:7" outlineLevel="3" x14ac:dyDescent="0.25">
      <c r="C54" s="67">
        <v>6600</v>
      </c>
      <c r="D54" t="s">
        <v>42</v>
      </c>
      <c r="E54" s="68">
        <v>283955.5</v>
      </c>
      <c r="F54" s="68">
        <v>200000</v>
      </c>
      <c r="G54" s="69"/>
    </row>
    <row r="55" spans="1:7" outlineLevel="3" x14ac:dyDescent="0.25">
      <c r="C55" s="67">
        <v>6601</v>
      </c>
      <c r="D55" t="s">
        <v>43</v>
      </c>
      <c r="E55" s="68">
        <v>143259.56</v>
      </c>
      <c r="F55" s="68">
        <v>200000</v>
      </c>
      <c r="G55" s="69"/>
    </row>
    <row r="56" spans="1:7" outlineLevel="3" x14ac:dyDescent="0.25">
      <c r="C56" s="67">
        <v>6620</v>
      </c>
      <c r="D56" t="s">
        <v>44</v>
      </c>
      <c r="E56" s="68">
        <v>0</v>
      </c>
      <c r="F56" s="68">
        <v>40000</v>
      </c>
      <c r="G56" s="69"/>
    </row>
    <row r="57" spans="1:7" outlineLevel="2" x14ac:dyDescent="0.25">
      <c r="A57" s="3"/>
      <c r="B57" s="3"/>
      <c r="C57" s="70" t="s">
        <v>185</v>
      </c>
      <c r="D57" s="3"/>
      <c r="E57" s="71">
        <f>SUBTOTAL(9,E54:E56)</f>
        <v>427215.06</v>
      </c>
      <c r="F57" s="71">
        <f>SUBTOTAL(9,F54:F56)</f>
        <v>440000</v>
      </c>
      <c r="G57" s="72">
        <f>E57-F57</f>
        <v>-12784.940000000002</v>
      </c>
    </row>
    <row r="58" spans="1:7" outlineLevel="3" x14ac:dyDescent="0.25">
      <c r="C58" s="67">
        <v>6720</v>
      </c>
      <c r="D58" t="s">
        <v>45</v>
      </c>
      <c r="E58" s="68">
        <v>35076.79</v>
      </c>
      <c r="F58" s="68">
        <v>15000</v>
      </c>
      <c r="G58" s="69"/>
    </row>
    <row r="59" spans="1:7" outlineLevel="3" x14ac:dyDescent="0.25">
      <c r="C59" s="67">
        <v>6732</v>
      </c>
      <c r="D59" t="s">
        <v>9</v>
      </c>
      <c r="E59" s="68">
        <v>665529</v>
      </c>
      <c r="F59" s="68">
        <v>690000</v>
      </c>
      <c r="G59" s="69"/>
    </row>
    <row r="60" spans="1:7" outlineLevel="2" x14ac:dyDescent="0.25">
      <c r="A60" s="3"/>
      <c r="B60" s="3"/>
      <c r="C60" s="70" t="s">
        <v>186</v>
      </c>
      <c r="D60" s="3"/>
      <c r="E60" s="71">
        <f>SUBTOTAL(9,E58:E59)</f>
        <v>700605.79</v>
      </c>
      <c r="F60" s="71">
        <f>SUBTOTAL(9,F58:F59)</f>
        <v>705000</v>
      </c>
      <c r="G60" s="72">
        <f>E60-F60</f>
        <v>-4394.2099999999627</v>
      </c>
    </row>
    <row r="61" spans="1:7" outlineLevel="3" x14ac:dyDescent="0.25">
      <c r="C61" s="67">
        <v>6800</v>
      </c>
      <c r="D61" t="s">
        <v>46</v>
      </c>
      <c r="E61" s="68">
        <v>6859.5</v>
      </c>
      <c r="F61" s="68">
        <v>15500</v>
      </c>
      <c r="G61" s="69"/>
    </row>
    <row r="62" spans="1:7" outlineLevel="3" x14ac:dyDescent="0.25">
      <c r="C62" s="67">
        <v>6890</v>
      </c>
      <c r="D62" t="s">
        <v>47</v>
      </c>
      <c r="E62" s="68">
        <v>3147.59</v>
      </c>
      <c r="F62" s="68">
        <v>12500</v>
      </c>
      <c r="G62" s="69"/>
    </row>
    <row r="63" spans="1:7" outlineLevel="2" x14ac:dyDescent="0.25">
      <c r="A63" s="3"/>
      <c r="B63" s="3"/>
      <c r="C63" s="70" t="s">
        <v>187</v>
      </c>
      <c r="D63" s="3"/>
      <c r="E63" s="71">
        <f>SUBTOTAL(9,E61:E62)</f>
        <v>10007.09</v>
      </c>
      <c r="F63" s="71">
        <f>SUBTOTAL(9,F61:F62)</f>
        <v>28000</v>
      </c>
      <c r="G63" s="72">
        <f>E63-F63</f>
        <v>-17992.91</v>
      </c>
    </row>
    <row r="64" spans="1:7" outlineLevel="3" x14ac:dyDescent="0.25">
      <c r="C64" s="67">
        <v>6901</v>
      </c>
      <c r="D64" t="s">
        <v>48</v>
      </c>
      <c r="E64" s="68">
        <v>27683.75</v>
      </c>
      <c r="F64" s="68">
        <v>30000</v>
      </c>
      <c r="G64" s="69"/>
    </row>
    <row r="65" spans="1:7" outlineLevel="3" x14ac:dyDescent="0.25">
      <c r="C65" s="67">
        <v>6907</v>
      </c>
      <c r="D65" t="s">
        <v>49</v>
      </c>
      <c r="E65" s="68">
        <v>22668.17</v>
      </c>
      <c r="F65" s="68">
        <v>28000</v>
      </c>
      <c r="G65" s="69"/>
    </row>
    <row r="66" spans="1:7" outlineLevel="3" x14ac:dyDescent="0.25">
      <c r="C66" s="67">
        <v>6940</v>
      </c>
      <c r="D66" t="s">
        <v>50</v>
      </c>
      <c r="E66" s="68">
        <v>1803</v>
      </c>
      <c r="F66" s="68">
        <v>2000</v>
      </c>
      <c r="G66" s="69"/>
    </row>
    <row r="67" spans="1:7" outlineLevel="2" x14ac:dyDescent="0.25">
      <c r="A67" s="3"/>
      <c r="B67" s="3"/>
      <c r="C67" s="70" t="s">
        <v>188</v>
      </c>
      <c r="D67" s="3"/>
      <c r="E67" s="71">
        <f>SUBTOTAL(9,E64:E66)</f>
        <v>52154.92</v>
      </c>
      <c r="F67" s="71">
        <f>SUBTOTAL(9,F64:F66)</f>
        <v>60000</v>
      </c>
      <c r="G67" s="72">
        <f>E67-F67</f>
        <v>-7845.0800000000017</v>
      </c>
    </row>
    <row r="68" spans="1:7" outlineLevel="1" x14ac:dyDescent="0.25">
      <c r="A68" s="3"/>
      <c r="B68" s="3"/>
      <c r="C68" s="73" t="s">
        <v>189</v>
      </c>
      <c r="D68" s="74"/>
      <c r="E68" s="75">
        <f>SUBTOTAL(9,E37:E67)</f>
        <v>2121192.85</v>
      </c>
      <c r="F68" s="75">
        <f>SUBTOTAL(9,F37:F67)</f>
        <v>1943105</v>
      </c>
      <c r="G68" s="76">
        <f>E68-F68</f>
        <v>178087.85000000009</v>
      </c>
    </row>
    <row r="69" spans="1:7" outlineLevel="3" x14ac:dyDescent="0.25">
      <c r="C69" s="67">
        <v>7000</v>
      </c>
      <c r="D69" t="s">
        <v>51</v>
      </c>
      <c r="E69" s="68">
        <v>25473.79</v>
      </c>
      <c r="F69" s="68">
        <v>54000</v>
      </c>
      <c r="G69" s="69"/>
    </row>
    <row r="70" spans="1:7" outlineLevel="3" x14ac:dyDescent="0.25">
      <c r="C70" s="67">
        <v>7020</v>
      </c>
      <c r="D70" t="s">
        <v>52</v>
      </c>
      <c r="E70" s="68">
        <v>88426.5</v>
      </c>
      <c r="F70" s="68">
        <v>65000</v>
      </c>
      <c r="G70" s="69"/>
    </row>
    <row r="71" spans="1:7" outlineLevel="3" x14ac:dyDescent="0.25">
      <c r="C71" s="67">
        <v>7040</v>
      </c>
      <c r="D71" t="s">
        <v>53</v>
      </c>
      <c r="E71" s="68">
        <v>55916</v>
      </c>
      <c r="F71" s="68">
        <v>58000</v>
      </c>
      <c r="G71" s="69"/>
    </row>
    <row r="72" spans="1:7" outlineLevel="3" x14ac:dyDescent="0.25">
      <c r="C72" s="67">
        <v>7051</v>
      </c>
      <c r="D72" t="s">
        <v>54</v>
      </c>
      <c r="E72" s="68">
        <v>21124.13</v>
      </c>
      <c r="F72" s="68">
        <v>10000</v>
      </c>
      <c r="G72" s="69"/>
    </row>
    <row r="73" spans="1:7" outlineLevel="2" x14ac:dyDescent="0.25">
      <c r="A73" s="3"/>
      <c r="B73" s="3"/>
      <c r="C73" s="70" t="s">
        <v>190</v>
      </c>
      <c r="D73" s="3"/>
      <c r="E73" s="71">
        <f>SUBTOTAL(9,E69:E72)</f>
        <v>190940.42</v>
      </c>
      <c r="F73" s="71">
        <f>SUBTOTAL(9,F69:F72)</f>
        <v>187000</v>
      </c>
      <c r="G73" s="72">
        <f>E73-F73</f>
        <v>3940.4200000000128</v>
      </c>
    </row>
    <row r="74" spans="1:7" outlineLevel="3" x14ac:dyDescent="0.25">
      <c r="C74" s="67">
        <v>7101</v>
      </c>
      <c r="D74" t="s">
        <v>55</v>
      </c>
      <c r="E74" s="68">
        <v>10420.65</v>
      </c>
      <c r="F74" s="68">
        <v>12000</v>
      </c>
      <c r="G74" s="69"/>
    </row>
    <row r="75" spans="1:7" outlineLevel="3" x14ac:dyDescent="0.25">
      <c r="C75" s="67">
        <v>7102</v>
      </c>
      <c r="D75" t="s">
        <v>56</v>
      </c>
      <c r="E75" s="68">
        <v>17559.240000000002</v>
      </c>
      <c r="F75" s="68">
        <v>17500</v>
      </c>
      <c r="G75" s="69"/>
    </row>
    <row r="76" spans="1:7" outlineLevel="3" x14ac:dyDescent="0.25">
      <c r="C76" s="67">
        <v>7141</v>
      </c>
      <c r="D76" t="s">
        <v>57</v>
      </c>
      <c r="E76" s="68">
        <v>23664.880000000001</v>
      </c>
      <c r="F76" s="68">
        <v>30000</v>
      </c>
      <c r="G76" s="69"/>
    </row>
    <row r="77" spans="1:7" outlineLevel="3" x14ac:dyDescent="0.25">
      <c r="C77" s="67">
        <v>7142</v>
      </c>
      <c r="D77" t="s">
        <v>58</v>
      </c>
      <c r="E77" s="68">
        <v>11523.76</v>
      </c>
      <c r="F77" s="68">
        <v>5000</v>
      </c>
      <c r="G77" s="69"/>
    </row>
    <row r="78" spans="1:7" outlineLevel="3" x14ac:dyDescent="0.25">
      <c r="C78" s="67">
        <v>7160</v>
      </c>
      <c r="D78" t="s">
        <v>59</v>
      </c>
      <c r="E78" s="68">
        <v>5618</v>
      </c>
      <c r="F78" s="68">
        <v>35000</v>
      </c>
      <c r="G78" s="69"/>
    </row>
    <row r="79" spans="1:7" outlineLevel="3" x14ac:dyDescent="0.25">
      <c r="C79" s="67">
        <v>7170</v>
      </c>
      <c r="D79" t="s">
        <v>60</v>
      </c>
      <c r="E79" s="68">
        <v>33964.58</v>
      </c>
      <c r="F79" s="68">
        <v>30000</v>
      </c>
      <c r="G79" s="69"/>
    </row>
    <row r="80" spans="1:7" outlineLevel="2" x14ac:dyDescent="0.25">
      <c r="A80" s="3"/>
      <c r="B80" s="3"/>
      <c r="C80" s="70" t="s">
        <v>191</v>
      </c>
      <c r="D80" s="3"/>
      <c r="E80" s="71">
        <f>SUBTOTAL(9,E74:E79)</f>
        <v>102751.11</v>
      </c>
      <c r="F80" s="71">
        <f>SUBTOTAL(9,F74:F79)</f>
        <v>129500</v>
      </c>
      <c r="G80" s="72">
        <f>E80-F80</f>
        <v>-26748.89</v>
      </c>
    </row>
    <row r="81" spans="1:7" outlineLevel="3" x14ac:dyDescent="0.25">
      <c r="C81" s="67">
        <v>7300</v>
      </c>
      <c r="D81" t="s">
        <v>61</v>
      </c>
      <c r="E81" s="68">
        <v>113946.08</v>
      </c>
      <c r="F81" s="68">
        <v>25000</v>
      </c>
      <c r="G81" s="69"/>
    </row>
    <row r="82" spans="1:7" outlineLevel="3" x14ac:dyDescent="0.25">
      <c r="C82" s="67">
        <v>7350</v>
      </c>
      <c r="D82" t="s">
        <v>62</v>
      </c>
      <c r="E82" s="68">
        <v>0</v>
      </c>
      <c r="F82" s="68">
        <v>10000</v>
      </c>
      <c r="G82" s="69"/>
    </row>
    <row r="83" spans="1:7" outlineLevel="2" x14ac:dyDescent="0.25">
      <c r="A83" s="3"/>
      <c r="B83" s="3"/>
      <c r="C83" s="70" t="s">
        <v>192</v>
      </c>
      <c r="D83" s="3"/>
      <c r="E83" s="71">
        <f>SUBTOTAL(9,E81:E82)</f>
        <v>113946.08</v>
      </c>
      <c r="F83" s="71">
        <f>SUBTOTAL(9,F81:F82)</f>
        <v>35000</v>
      </c>
      <c r="G83" s="72">
        <f>E83-F83</f>
        <v>78946.080000000002</v>
      </c>
    </row>
    <row r="84" spans="1:7" outlineLevel="3" x14ac:dyDescent="0.25">
      <c r="C84" s="67">
        <v>7400</v>
      </c>
      <c r="D84" t="s">
        <v>7</v>
      </c>
      <c r="E84" s="68">
        <v>0</v>
      </c>
      <c r="F84" s="68">
        <v>3600</v>
      </c>
      <c r="G84" s="69"/>
    </row>
    <row r="85" spans="1:7" outlineLevel="3" x14ac:dyDescent="0.25">
      <c r="C85" s="67">
        <v>7420</v>
      </c>
      <c r="D85" t="s">
        <v>63</v>
      </c>
      <c r="E85" s="68">
        <v>102506.9</v>
      </c>
      <c r="F85" s="68">
        <v>145000</v>
      </c>
      <c r="G85" s="69"/>
    </row>
    <row r="86" spans="1:7" outlineLevel="2" x14ac:dyDescent="0.25">
      <c r="A86" s="3"/>
      <c r="B86" s="3"/>
      <c r="C86" s="70" t="s">
        <v>193</v>
      </c>
      <c r="D86" s="3"/>
      <c r="E86" s="71">
        <f>SUBTOTAL(9,E84:E85)</f>
        <v>102506.9</v>
      </c>
      <c r="F86" s="71">
        <f>SUBTOTAL(9,F84:F85)</f>
        <v>148600</v>
      </c>
      <c r="G86" s="72">
        <f>E86-F86</f>
        <v>-46093.100000000006</v>
      </c>
    </row>
    <row r="87" spans="1:7" outlineLevel="3" x14ac:dyDescent="0.25">
      <c r="C87" s="67">
        <v>7500</v>
      </c>
      <c r="D87" t="s">
        <v>64</v>
      </c>
      <c r="E87" s="68">
        <v>23441</v>
      </c>
      <c r="F87" s="68">
        <v>24000</v>
      </c>
      <c r="G87" s="69"/>
    </row>
    <row r="88" spans="1:7" outlineLevel="2" x14ac:dyDescent="0.25">
      <c r="A88" s="3"/>
      <c r="B88" s="3"/>
      <c r="C88" s="70" t="s">
        <v>194</v>
      </c>
      <c r="D88" s="3"/>
      <c r="E88" s="71">
        <f>SUBTOTAL(9,E87:E87)</f>
        <v>23441</v>
      </c>
      <c r="F88" s="71">
        <f>SUBTOTAL(9,F87:F87)</f>
        <v>24000</v>
      </c>
      <c r="G88" s="72">
        <f>E88-F88</f>
        <v>-559</v>
      </c>
    </row>
    <row r="89" spans="1:7" outlineLevel="3" x14ac:dyDescent="0.25">
      <c r="C89" s="67">
        <v>7710</v>
      </c>
      <c r="D89" t="s">
        <v>65</v>
      </c>
      <c r="E89" s="68">
        <v>65694.92</v>
      </c>
      <c r="F89" s="68">
        <v>87000</v>
      </c>
      <c r="G89" s="69"/>
    </row>
    <row r="90" spans="1:7" outlineLevel="3" x14ac:dyDescent="0.25">
      <c r="C90" s="67">
        <v>7720</v>
      </c>
      <c r="D90" t="s">
        <v>66</v>
      </c>
      <c r="E90" s="68">
        <v>93100</v>
      </c>
      <c r="F90" s="68">
        <v>100000</v>
      </c>
      <c r="G90" s="69"/>
    </row>
    <row r="91" spans="1:7" outlineLevel="3" x14ac:dyDescent="0.25">
      <c r="C91" s="67">
        <v>7721</v>
      </c>
      <c r="D91" t="s">
        <v>67</v>
      </c>
      <c r="E91" s="68">
        <v>150329.29999999999</v>
      </c>
      <c r="F91" s="68">
        <v>218200</v>
      </c>
      <c r="G91" s="69"/>
    </row>
    <row r="92" spans="1:7" outlineLevel="3" x14ac:dyDescent="0.25">
      <c r="C92" s="67">
        <v>7770</v>
      </c>
      <c r="D92" t="s">
        <v>68</v>
      </c>
      <c r="E92" s="68">
        <v>5101.7299999999996</v>
      </c>
      <c r="F92" s="68">
        <v>5000</v>
      </c>
      <c r="G92" s="69"/>
    </row>
    <row r="93" spans="1:7" outlineLevel="3" x14ac:dyDescent="0.25">
      <c r="C93" s="67">
        <v>7779</v>
      </c>
      <c r="D93" t="s">
        <v>69</v>
      </c>
      <c r="E93" s="68">
        <v>2.2000000000000002</v>
      </c>
      <c r="F93" s="68">
        <v>0</v>
      </c>
      <c r="G93" s="69"/>
    </row>
    <row r="94" spans="1:7" outlineLevel="2" x14ac:dyDescent="0.25">
      <c r="A94" s="3"/>
      <c r="B94" s="3"/>
      <c r="C94" s="70" t="s">
        <v>195</v>
      </c>
      <c r="D94" s="3"/>
      <c r="E94" s="71">
        <f>SUBTOTAL(9,E89:E93)</f>
        <v>314228.14999999997</v>
      </c>
      <c r="F94" s="71">
        <f>SUBTOTAL(9,F89:F93)</f>
        <v>410200</v>
      </c>
      <c r="G94" s="72">
        <f>E94-F94</f>
        <v>-95971.850000000035</v>
      </c>
    </row>
    <row r="95" spans="1:7" outlineLevel="1" x14ac:dyDescent="0.25">
      <c r="A95" s="3"/>
      <c r="B95" s="3"/>
      <c r="C95" s="73" t="s">
        <v>196</v>
      </c>
      <c r="D95" s="74"/>
      <c r="E95" s="75">
        <f>SUBTOTAL(9,E69:E94)</f>
        <v>847813.65999999992</v>
      </c>
      <c r="F95" s="75">
        <f>SUBTOTAL(9,F69:F94)</f>
        <v>934300</v>
      </c>
      <c r="G95" s="76">
        <f>E95-F95</f>
        <v>-86486.340000000084</v>
      </c>
    </row>
    <row r="96" spans="1:7" outlineLevel="3" x14ac:dyDescent="0.25">
      <c r="C96" s="67">
        <v>8050</v>
      </c>
      <c r="D96" t="s">
        <v>70</v>
      </c>
      <c r="E96" s="68">
        <v>-68908</v>
      </c>
      <c r="F96" s="68">
        <v>-55300</v>
      </c>
      <c r="G96" s="69"/>
    </row>
    <row r="97" spans="1:7" outlineLevel="3" x14ac:dyDescent="0.25">
      <c r="C97" s="67">
        <v>8051</v>
      </c>
      <c r="D97" t="s">
        <v>71</v>
      </c>
      <c r="E97" s="68">
        <v>-68907.12</v>
      </c>
      <c r="F97" s="68">
        <v>-92000</v>
      </c>
      <c r="G97" s="69"/>
    </row>
    <row r="98" spans="1:7" outlineLevel="3" x14ac:dyDescent="0.25">
      <c r="C98" s="67">
        <v>8070</v>
      </c>
      <c r="D98" t="s">
        <v>72</v>
      </c>
      <c r="E98" s="68">
        <v>-331</v>
      </c>
      <c r="F98" s="68">
        <v>-1300</v>
      </c>
      <c r="G98" s="69"/>
    </row>
    <row r="99" spans="1:7" outlineLevel="2" x14ac:dyDescent="0.25">
      <c r="A99" s="3"/>
      <c r="B99" s="3"/>
      <c r="C99" s="70" t="s">
        <v>197</v>
      </c>
      <c r="D99" s="3"/>
      <c r="E99" s="71">
        <f>SUBTOTAL(9,E96:E98)</f>
        <v>-138146.12</v>
      </c>
      <c r="F99" s="71">
        <f>SUBTOTAL(9,F96:F98)</f>
        <v>-148600</v>
      </c>
      <c r="G99" s="72">
        <f>E99-F99</f>
        <v>10453.880000000005</v>
      </c>
    </row>
    <row r="100" spans="1:7" outlineLevel="3" x14ac:dyDescent="0.25">
      <c r="C100" s="67">
        <v>8930</v>
      </c>
      <c r="D100" t="s">
        <v>73</v>
      </c>
      <c r="E100" s="68">
        <v>28671.32</v>
      </c>
      <c r="F100" s="68">
        <v>0</v>
      </c>
      <c r="G100" s="69"/>
    </row>
    <row r="101" spans="1:7" outlineLevel="2" x14ac:dyDescent="0.25">
      <c r="A101" s="3"/>
      <c r="B101" s="3"/>
      <c r="C101" s="70" t="s">
        <v>198</v>
      </c>
      <c r="D101" s="3"/>
      <c r="E101" s="71">
        <f>SUBTOTAL(9,E100:E100)</f>
        <v>28671.32</v>
      </c>
      <c r="F101" s="71">
        <f>SUBTOTAL(9,F100:F100)</f>
        <v>0</v>
      </c>
      <c r="G101" s="72">
        <f>E101-F101</f>
        <v>28671.32</v>
      </c>
    </row>
    <row r="102" spans="1:7" outlineLevel="1" x14ac:dyDescent="0.25">
      <c r="A102" s="3"/>
      <c r="B102" s="3"/>
      <c r="C102" s="73" t="s">
        <v>199</v>
      </c>
      <c r="D102" s="74"/>
      <c r="E102" s="75">
        <f>SUBTOTAL(9,E96:E101)</f>
        <v>-109474.79999999999</v>
      </c>
      <c r="F102" s="75">
        <f>SUBTOTAL(9,F96:F101)</f>
        <v>-148600</v>
      </c>
      <c r="G102" s="76">
        <f>E102-F102</f>
        <v>39125.200000000012</v>
      </c>
    </row>
    <row r="103" spans="1:7" ht="15.75" customHeight="1" x14ac:dyDescent="0.25">
      <c r="A103" s="77"/>
      <c r="B103" s="77"/>
      <c r="C103" s="78" t="s">
        <v>200</v>
      </c>
      <c r="D103" s="79"/>
      <c r="E103" s="80">
        <f>SUBTOTAL(9,E10:E102)</f>
        <v>97266.030000000523</v>
      </c>
      <c r="F103" s="80">
        <f>SUBTOTAL(9,F10:F102)</f>
        <v>532805</v>
      </c>
      <c r="G103" s="81">
        <f>E103-F103</f>
        <v>-435538.96999999951</v>
      </c>
    </row>
  </sheetData>
  <mergeCells count="1">
    <mergeCell ref="C5:G5"/>
  </mergeCells>
  <pageMargins left="0.7" right="0.7" top="0.75" bottom="0.75" header="0.511811023622047" footer="0.511811023622047"/>
  <pageSetup paperSize="9" scale="70" orientation="portrait" horizontalDpi="300" verticalDpi="30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F37"/>
  <sheetViews>
    <sheetView zoomScaleNormal="100" workbookViewId="0">
      <selection activeCell="B10" sqref="B10"/>
    </sheetView>
  </sheetViews>
  <sheetFormatPr defaultColWidth="8" defaultRowHeight="13.2" x14ac:dyDescent="0.25"/>
  <cols>
    <col min="1" max="1" width="2.6640625" style="13" customWidth="1"/>
    <col min="2" max="2" width="40.109375" style="13" customWidth="1"/>
    <col min="3" max="3" width="9.88671875" style="10" customWidth="1"/>
    <col min="4" max="6" width="15.6640625" style="82" customWidth="1"/>
    <col min="7" max="16384" width="8" style="13"/>
  </cols>
  <sheetData>
    <row r="5" spans="2:6" ht="15.6" x14ac:dyDescent="0.3">
      <c r="B5" s="1" t="s">
        <v>201</v>
      </c>
      <c r="C5" s="1"/>
      <c r="D5" s="1"/>
      <c r="E5" s="1"/>
      <c r="F5" s="1"/>
    </row>
    <row r="6" spans="2:6" ht="15.6" x14ac:dyDescent="0.3">
      <c r="B6" s="51"/>
      <c r="C6" s="8"/>
      <c r="D6" s="8"/>
      <c r="E6" s="8"/>
      <c r="F6" s="8"/>
    </row>
    <row r="7" spans="2:6" ht="15.75" customHeight="1" x14ac:dyDescent="0.25">
      <c r="B7" s="83"/>
      <c r="C7" s="84"/>
      <c r="D7" s="85"/>
      <c r="E7" s="85"/>
      <c r="F7" s="85"/>
    </row>
    <row r="8" spans="2:6" ht="28.5" customHeight="1" x14ac:dyDescent="0.25">
      <c r="B8" s="86" t="s">
        <v>202</v>
      </c>
      <c r="C8" s="87" t="s">
        <v>203</v>
      </c>
      <c r="D8" s="88" t="s">
        <v>204</v>
      </c>
      <c r="E8" s="88" t="s">
        <v>205</v>
      </c>
      <c r="F8" s="89" t="s">
        <v>206</v>
      </c>
    </row>
    <row r="9" spans="2:6" ht="15.75" customHeight="1" x14ac:dyDescent="0.25">
      <c r="B9" s="90" t="s">
        <v>207</v>
      </c>
      <c r="C9" s="91"/>
      <c r="D9" s="92">
        <v>2</v>
      </c>
      <c r="E9" s="92">
        <v>12824</v>
      </c>
      <c r="F9" s="93">
        <f>D9-E9</f>
        <v>-12822</v>
      </c>
    </row>
    <row r="10" spans="2:6" ht="15.75" customHeight="1" x14ac:dyDescent="0.25">
      <c r="B10" s="90" t="s">
        <v>208</v>
      </c>
      <c r="C10" s="91"/>
      <c r="D10" s="92">
        <v>675763.25</v>
      </c>
      <c r="E10" s="92">
        <v>910536.25</v>
      </c>
      <c r="F10" s="93">
        <f>D10-E10</f>
        <v>-234773</v>
      </c>
    </row>
    <row r="11" spans="2:6" s="3" customFormat="1" ht="15.75" customHeight="1" x14ac:dyDescent="0.25">
      <c r="B11" s="94" t="s">
        <v>209</v>
      </c>
      <c r="C11" s="95"/>
      <c r="D11" s="96">
        <f>SUM(D9+D10)</f>
        <v>675765.25</v>
      </c>
      <c r="E11" s="96">
        <f>SUM(E9+E10)</f>
        <v>923360.25</v>
      </c>
      <c r="F11" s="97">
        <f>SUM(F9+F10)</f>
        <v>-247595</v>
      </c>
    </row>
    <row r="12" spans="2:6" s="3" customFormat="1" ht="15.75" customHeight="1" x14ac:dyDescent="0.25">
      <c r="B12" s="94"/>
      <c r="C12" s="95"/>
      <c r="D12" s="96"/>
      <c r="E12" s="98"/>
      <c r="F12" s="93"/>
    </row>
    <row r="13" spans="2:6" ht="15.75" customHeight="1" x14ac:dyDescent="0.25">
      <c r="B13" s="99" t="s">
        <v>1</v>
      </c>
      <c r="C13" s="100"/>
      <c r="D13" s="101">
        <v>0</v>
      </c>
      <c r="E13" s="102">
        <v>0</v>
      </c>
      <c r="F13" s="93">
        <f>D13-E13</f>
        <v>0</v>
      </c>
    </row>
    <row r="14" spans="2:6" ht="15.75" customHeight="1" x14ac:dyDescent="0.25">
      <c r="B14" s="99" t="s">
        <v>2</v>
      </c>
      <c r="C14" s="100"/>
      <c r="D14" s="101">
        <v>324530.48</v>
      </c>
      <c r="E14" s="102">
        <v>305300.8</v>
      </c>
      <c r="F14" s="93">
        <f>D14-E14</f>
        <v>19229.679999999993</v>
      </c>
    </row>
    <row r="15" spans="2:6" ht="15.75" customHeight="1" x14ac:dyDescent="0.25">
      <c r="B15" s="99" t="s">
        <v>210</v>
      </c>
      <c r="C15" s="100"/>
      <c r="D15" s="101">
        <v>3115884.48</v>
      </c>
      <c r="E15" s="102">
        <v>2925288.63</v>
      </c>
      <c r="F15" s="93">
        <f>D15-E15</f>
        <v>190595.85000000009</v>
      </c>
    </row>
    <row r="16" spans="2:6" s="3" customFormat="1" ht="15.75" customHeight="1" x14ac:dyDescent="0.25">
      <c r="B16" s="94" t="s">
        <v>211</v>
      </c>
      <c r="C16" s="91"/>
      <c r="D16" s="96">
        <f>SUM(D13:D15)</f>
        <v>3440414.96</v>
      </c>
      <c r="E16" s="96">
        <f>SUM(E13:E15)</f>
        <v>3230589.4299999997</v>
      </c>
      <c r="F16" s="103">
        <f>SUM(F13:F15)</f>
        <v>209825.53000000009</v>
      </c>
    </row>
    <row r="17" spans="1:6" s="3" customFormat="1" ht="15.75" customHeight="1" x14ac:dyDescent="0.25">
      <c r="B17" s="94"/>
      <c r="C17" s="91"/>
      <c r="D17" s="96"/>
      <c r="E17" s="96"/>
      <c r="F17" s="103"/>
    </row>
    <row r="18" spans="1:6" s="77" customFormat="1" ht="15.75" customHeight="1" x14ac:dyDescent="0.25">
      <c r="B18" s="104" t="s">
        <v>3</v>
      </c>
      <c r="C18" s="105"/>
      <c r="D18" s="106">
        <f>D11+D16</f>
        <v>4116180.21</v>
      </c>
      <c r="E18" s="106">
        <f>E11+E16</f>
        <v>4153949.6799999997</v>
      </c>
      <c r="F18" s="107">
        <f>F11+F16</f>
        <v>-37769.469999999914</v>
      </c>
    </row>
    <row r="19" spans="1:6" s="3" customFormat="1" ht="15.75" customHeight="1" x14ac:dyDescent="0.25">
      <c r="A19" s="13"/>
      <c r="B19" s="108"/>
      <c r="C19" s="109"/>
      <c r="D19" s="110"/>
      <c r="E19" s="110"/>
      <c r="F19" s="97"/>
    </row>
    <row r="20" spans="1:6" ht="15.75" customHeight="1" x14ac:dyDescent="0.25">
      <c r="B20" s="99" t="s">
        <v>4</v>
      </c>
      <c r="C20" s="100"/>
      <c r="D20" s="101">
        <v>-3962434.82</v>
      </c>
      <c r="E20" s="102">
        <v>-3962434.82</v>
      </c>
      <c r="F20" s="93">
        <f>-(D20-E20)</f>
        <v>0</v>
      </c>
    </row>
    <row r="21" spans="1:6" ht="15.75" customHeight="1" x14ac:dyDescent="0.25">
      <c r="B21" s="99" t="s">
        <v>212</v>
      </c>
      <c r="C21" s="100"/>
      <c r="D21" s="101">
        <v>97266.030000000494</v>
      </c>
      <c r="E21" s="102">
        <v>3.20142135024071E-10</v>
      </c>
      <c r="F21" s="93">
        <f>-(D21-E21)</f>
        <v>-97266.030000000173</v>
      </c>
    </row>
    <row r="22" spans="1:6" s="3" customFormat="1" ht="15.75" customHeight="1" x14ac:dyDescent="0.25">
      <c r="B22" s="94" t="s">
        <v>213</v>
      </c>
      <c r="C22" s="91"/>
      <c r="D22" s="98">
        <f>SUM(D20:D21)</f>
        <v>-3865168.7899999991</v>
      </c>
      <c r="E22" s="98">
        <f>SUM(E20:E21)</f>
        <v>-3962434.8199999994</v>
      </c>
      <c r="F22" s="111">
        <f>SUM(F20:F21)</f>
        <v>-97266.030000000173</v>
      </c>
    </row>
    <row r="23" spans="1:6" s="3" customFormat="1" ht="15.75" customHeight="1" x14ac:dyDescent="0.25">
      <c r="B23" s="94"/>
      <c r="C23" s="91"/>
      <c r="D23" s="98"/>
      <c r="E23" s="98"/>
      <c r="F23" s="111"/>
    </row>
    <row r="24" spans="1:6" s="3" customFormat="1" ht="15.75" customHeight="1" x14ac:dyDescent="0.25">
      <c r="B24" s="70" t="s">
        <v>214</v>
      </c>
      <c r="C24" s="109"/>
      <c r="D24" s="112">
        <v>0</v>
      </c>
      <c r="E24" s="71">
        <v>0</v>
      </c>
      <c r="F24" s="103">
        <f>-(D24-E24)</f>
        <v>0</v>
      </c>
    </row>
    <row r="25" spans="1:6" ht="15.75" customHeight="1" x14ac:dyDescent="0.25">
      <c r="B25" s="108"/>
      <c r="C25" s="109"/>
      <c r="D25" s="110" t="s">
        <v>215</v>
      </c>
      <c r="E25" s="110" t="s">
        <v>215</v>
      </c>
      <c r="F25" s="93"/>
    </row>
    <row r="26" spans="1:6" ht="15.75" customHeight="1" x14ac:dyDescent="0.25">
      <c r="B26" s="108" t="s">
        <v>216</v>
      </c>
      <c r="C26" s="109"/>
      <c r="D26" s="110">
        <v>0</v>
      </c>
      <c r="E26" s="110">
        <v>0</v>
      </c>
      <c r="F26" s="93">
        <f>-(D26-E26)</f>
        <v>0</v>
      </c>
    </row>
    <row r="27" spans="1:6" ht="15.75" customHeight="1" x14ac:dyDescent="0.25">
      <c r="B27" s="108" t="s">
        <v>217</v>
      </c>
      <c r="C27" s="109"/>
      <c r="D27" s="110">
        <v>-76346.8</v>
      </c>
      <c r="E27" s="110">
        <v>-65521.56</v>
      </c>
      <c r="F27" s="93">
        <f>-(D27-E27)</f>
        <v>10825.240000000005</v>
      </c>
    </row>
    <row r="28" spans="1:6" ht="15.75" customHeight="1" x14ac:dyDescent="0.25">
      <c r="B28" s="99" t="s">
        <v>218</v>
      </c>
      <c r="C28" s="100"/>
      <c r="D28" s="101">
        <v>0</v>
      </c>
      <c r="E28" s="102">
        <v>0</v>
      </c>
      <c r="F28" s="93">
        <f>-(D28-E28)</f>
        <v>0</v>
      </c>
    </row>
    <row r="29" spans="1:6" ht="15.75" customHeight="1" x14ac:dyDescent="0.25">
      <c r="B29" s="99" t="s">
        <v>219</v>
      </c>
      <c r="C29" s="100"/>
      <c r="D29" s="101">
        <v>0</v>
      </c>
      <c r="E29" s="102">
        <v>0</v>
      </c>
      <c r="F29" s="93">
        <f>-(D29-E29)</f>
        <v>0</v>
      </c>
    </row>
    <row r="30" spans="1:6" ht="15.75" customHeight="1" x14ac:dyDescent="0.25">
      <c r="B30" s="99" t="s">
        <v>220</v>
      </c>
      <c r="C30" s="100"/>
      <c r="D30" s="101">
        <v>-174664.62</v>
      </c>
      <c r="E30" s="102">
        <v>-125993.3</v>
      </c>
      <c r="F30" s="93">
        <f>-(D30-E30)</f>
        <v>48671.319999999992</v>
      </c>
    </row>
    <row r="31" spans="1:6" s="3" customFormat="1" ht="15.75" customHeight="1" x14ac:dyDescent="0.25">
      <c r="B31" s="94" t="s">
        <v>6</v>
      </c>
      <c r="C31" s="91"/>
      <c r="D31" s="98">
        <f>SUM(D26:D30)</f>
        <v>-251011.41999999998</v>
      </c>
      <c r="E31" s="98">
        <f>SUM(E26:E30)</f>
        <v>-191514.86</v>
      </c>
      <c r="F31" s="111">
        <f>SUM(F26:F30)</f>
        <v>59496.56</v>
      </c>
    </row>
    <row r="32" spans="1:6" ht="15.75" customHeight="1" x14ac:dyDescent="0.25">
      <c r="B32" s="108"/>
      <c r="C32" s="109" t="s">
        <v>215</v>
      </c>
      <c r="D32" s="110" t="s">
        <v>215</v>
      </c>
      <c r="E32" s="110" t="s">
        <v>215</v>
      </c>
      <c r="F32" s="113"/>
    </row>
    <row r="33" spans="2:6" s="77" customFormat="1" ht="15.75" customHeight="1" x14ac:dyDescent="0.25">
      <c r="B33" s="114" t="s">
        <v>221</v>
      </c>
      <c r="C33" s="115"/>
      <c r="D33" s="116">
        <f>SUM(D22+D24+D31)</f>
        <v>-4116180.209999999</v>
      </c>
      <c r="E33" s="116">
        <f>SUM(E22+E24+E31)</f>
        <v>-4153949.6799999992</v>
      </c>
      <c r="F33" s="117">
        <f>SUM(F22+F24+F31)</f>
        <v>-37769.470000000176</v>
      </c>
    </row>
    <row r="34" spans="2:6" ht="15.75" customHeight="1" x14ac:dyDescent="0.25">
      <c r="B34" s="118"/>
      <c r="C34" s="119"/>
      <c r="D34" s="120"/>
      <c r="E34" s="121"/>
      <c r="F34" s="121"/>
    </row>
    <row r="35" spans="2:6" ht="15.75" customHeight="1" x14ac:dyDescent="0.25">
      <c r="B35" s="3"/>
    </row>
    <row r="36" spans="2:6" ht="15.75" hidden="1" customHeight="1" x14ac:dyDescent="0.25">
      <c r="D36" s="82">
        <v>0</v>
      </c>
      <c r="E36" s="82">
        <v>0</v>
      </c>
    </row>
    <row r="37" spans="2:6" ht="15.75" customHeight="1" x14ac:dyDescent="0.25"/>
  </sheetData>
  <mergeCells count="1">
    <mergeCell ref="B5:F5"/>
  </mergeCells>
  <pageMargins left="0.7" right="0.7" top="0.75" bottom="0.75" header="0.511811023622047" footer="0.511811023622047"/>
  <pageSetup paperSize="9" scale="8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"/>
  <sheetViews>
    <sheetView zoomScale="110" zoomScaleNormal="110" workbookViewId="0">
      <selection activeCell="F11" activeCellId="4" sqref="G36 G68 G95 G102 F11"/>
    </sheetView>
  </sheetViews>
  <sheetFormatPr defaultColWidth="11.44140625" defaultRowHeight="13.2" x14ac:dyDescent="0.25"/>
  <cols>
    <col min="3" max="3" width="45.21875" customWidth="1"/>
    <col min="4" max="10" width="13.88671875" customWidth="1"/>
  </cols>
  <sheetData>
    <row r="1" spans="2:10" ht="17.399999999999999" x14ac:dyDescent="0.25">
      <c r="B1" s="2" t="s">
        <v>0</v>
      </c>
      <c r="C1" s="2"/>
      <c r="D1" s="2"/>
      <c r="E1" s="2"/>
      <c r="F1" s="2"/>
      <c r="G1" s="2"/>
      <c r="H1" s="2"/>
      <c r="I1" s="2"/>
      <c r="J1" s="2"/>
    </row>
    <row r="3" spans="2:10" ht="15.6" x14ac:dyDescent="0.3">
      <c r="E3" s="5" t="s">
        <v>93</v>
      </c>
    </row>
    <row r="4" spans="2:10" ht="15" x14ac:dyDescent="0.25">
      <c r="B4" s="7"/>
      <c r="C4" s="7"/>
      <c r="D4" s="7"/>
      <c r="E4" s="7"/>
      <c r="F4" s="7"/>
      <c r="G4" s="7"/>
      <c r="H4" s="7"/>
      <c r="I4" s="7"/>
      <c r="J4" s="7"/>
    </row>
    <row r="5" spans="2:10" ht="15.6" x14ac:dyDescent="0.3">
      <c r="B5" s="4" t="s">
        <v>94</v>
      </c>
      <c r="C5" s="7"/>
      <c r="D5" s="7"/>
      <c r="E5" s="7"/>
      <c r="F5" s="7"/>
      <c r="G5" s="7"/>
      <c r="H5" s="7"/>
      <c r="I5" s="7"/>
      <c r="J5" s="7"/>
    </row>
    <row r="6" spans="2:10" ht="15" x14ac:dyDescent="0.25">
      <c r="B6" s="7"/>
      <c r="C6" s="7"/>
      <c r="D6" s="7"/>
      <c r="E6" s="7"/>
      <c r="F6" s="14"/>
      <c r="G6" s="7"/>
      <c r="H6" s="7"/>
      <c r="I6" s="7"/>
      <c r="J6" s="7"/>
    </row>
    <row r="7" spans="2:10" ht="15.6" x14ac:dyDescent="0.3">
      <c r="B7" s="4" t="s">
        <v>95</v>
      </c>
      <c r="C7" s="7"/>
      <c r="D7" s="7"/>
      <c r="E7" s="7"/>
      <c r="F7" s="15" t="s">
        <v>96</v>
      </c>
      <c r="G7" s="15" t="s">
        <v>97</v>
      </c>
      <c r="H7" s="7"/>
      <c r="I7" s="7"/>
      <c r="J7" s="16"/>
    </row>
    <row r="8" spans="2:10" ht="15" x14ac:dyDescent="0.25">
      <c r="B8" s="6" t="s">
        <v>98</v>
      </c>
      <c r="C8" s="7"/>
      <c r="D8" s="7"/>
      <c r="E8" s="7"/>
      <c r="F8" s="17">
        <v>98498</v>
      </c>
      <c r="G8" s="17">
        <v>220000</v>
      </c>
      <c r="H8" s="7"/>
      <c r="I8" s="14"/>
      <c r="J8" s="16"/>
    </row>
    <row r="9" spans="2:10" ht="15" x14ac:dyDescent="0.25">
      <c r="B9" s="6" t="s">
        <v>99</v>
      </c>
      <c r="C9" s="7"/>
      <c r="D9" s="7"/>
      <c r="E9" s="7"/>
      <c r="F9" s="17">
        <v>109254</v>
      </c>
      <c r="G9" s="17">
        <v>0</v>
      </c>
      <c r="H9" s="7"/>
      <c r="I9" s="14"/>
      <c r="J9" s="16"/>
    </row>
    <row r="10" spans="2:10" ht="15" x14ac:dyDescent="0.25">
      <c r="B10" s="6" t="s">
        <v>100</v>
      </c>
      <c r="C10" s="7"/>
      <c r="D10" s="7"/>
      <c r="E10" s="7"/>
      <c r="F10" s="18">
        <v>35159</v>
      </c>
      <c r="G10" s="18">
        <v>43454</v>
      </c>
      <c r="H10" s="7"/>
      <c r="I10" s="14"/>
      <c r="J10" s="16"/>
    </row>
    <row r="11" spans="2:10" ht="15" x14ac:dyDescent="0.25">
      <c r="B11" s="6" t="s">
        <v>101</v>
      </c>
      <c r="C11" s="7"/>
      <c r="D11" s="7"/>
      <c r="E11" s="7"/>
      <c r="F11" s="18">
        <v>110550</v>
      </c>
      <c r="G11" s="18">
        <v>56000</v>
      </c>
      <c r="H11" s="7"/>
      <c r="I11" s="14"/>
      <c r="J11" s="16"/>
    </row>
    <row r="12" spans="2:10" ht="15" x14ac:dyDescent="0.25">
      <c r="B12" s="6" t="s">
        <v>102</v>
      </c>
      <c r="C12" s="7"/>
      <c r="D12" s="7"/>
      <c r="E12" s="7"/>
      <c r="F12" s="18">
        <v>0</v>
      </c>
      <c r="G12" s="18">
        <v>150000</v>
      </c>
      <c r="H12" s="7"/>
      <c r="I12" s="14"/>
      <c r="J12" s="16"/>
    </row>
    <row r="13" spans="2:10" ht="15" x14ac:dyDescent="0.25">
      <c r="B13" s="6" t="s">
        <v>103</v>
      </c>
      <c r="C13" s="7"/>
      <c r="D13" s="7"/>
      <c r="E13" s="7"/>
      <c r="F13" s="18">
        <v>180000</v>
      </c>
      <c r="G13" s="18">
        <v>0</v>
      </c>
      <c r="H13" s="7"/>
      <c r="I13" s="14"/>
      <c r="J13" s="7"/>
    </row>
    <row r="14" spans="2:10" ht="15" x14ac:dyDescent="0.25">
      <c r="B14" s="6" t="s">
        <v>104</v>
      </c>
      <c r="C14" s="7"/>
      <c r="D14" s="7"/>
      <c r="E14" s="7"/>
      <c r="F14" s="18">
        <v>70000</v>
      </c>
      <c r="G14" s="18">
        <v>70000</v>
      </c>
      <c r="H14" s="7"/>
      <c r="I14" s="14"/>
      <c r="J14" s="7"/>
    </row>
    <row r="15" spans="2:10" ht="15" x14ac:dyDescent="0.25">
      <c r="B15" s="6" t="s">
        <v>105</v>
      </c>
      <c r="C15" s="7"/>
      <c r="D15" s="7"/>
      <c r="E15" s="7"/>
      <c r="F15" s="18">
        <v>23995</v>
      </c>
      <c r="G15" s="18">
        <v>78000</v>
      </c>
      <c r="H15" s="7"/>
      <c r="I15" s="14"/>
      <c r="J15" s="7"/>
    </row>
    <row r="16" spans="2:10" ht="15" x14ac:dyDescent="0.25">
      <c r="B16" s="6" t="s">
        <v>106</v>
      </c>
      <c r="C16" s="7"/>
      <c r="D16" s="7"/>
      <c r="E16" s="7"/>
      <c r="F16" s="18">
        <v>27638</v>
      </c>
      <c r="G16" s="18"/>
      <c r="H16" s="7"/>
      <c r="I16" s="14"/>
      <c r="J16" s="7"/>
    </row>
    <row r="17" spans="2:10" ht="15" x14ac:dyDescent="0.25">
      <c r="B17" s="6" t="s">
        <v>107</v>
      </c>
      <c r="C17" s="7"/>
      <c r="D17" s="7"/>
      <c r="E17" s="7"/>
      <c r="F17" s="18">
        <v>0</v>
      </c>
      <c r="G17" s="18">
        <v>50000</v>
      </c>
      <c r="H17" s="7"/>
      <c r="I17" s="14"/>
      <c r="J17" s="7"/>
    </row>
    <row r="18" spans="2:10" ht="15" x14ac:dyDescent="0.25">
      <c r="B18" s="6" t="s">
        <v>108</v>
      </c>
      <c r="C18" s="7"/>
      <c r="D18" s="7"/>
      <c r="E18" s="7"/>
      <c r="F18" s="18">
        <v>0</v>
      </c>
      <c r="G18" s="18">
        <v>22286</v>
      </c>
      <c r="H18" s="7"/>
      <c r="I18" s="14"/>
      <c r="J18" s="7"/>
    </row>
    <row r="19" spans="2:10" ht="15" x14ac:dyDescent="0.25">
      <c r="B19" s="6" t="s">
        <v>109</v>
      </c>
      <c r="C19" s="7"/>
      <c r="D19" s="7"/>
      <c r="E19" s="7"/>
      <c r="F19" s="18">
        <v>0</v>
      </c>
      <c r="G19" s="18">
        <v>5500</v>
      </c>
      <c r="H19" s="7"/>
      <c r="I19" s="14"/>
      <c r="J19" s="7"/>
    </row>
    <row r="20" spans="2:10" ht="15" x14ac:dyDescent="0.25">
      <c r="B20" s="6" t="s">
        <v>110</v>
      </c>
      <c r="C20" s="7"/>
      <c r="D20" s="7"/>
      <c r="E20" s="7"/>
      <c r="F20" s="18">
        <v>30000</v>
      </c>
      <c r="G20" s="18">
        <v>0</v>
      </c>
      <c r="H20" s="7"/>
      <c r="I20" s="14"/>
      <c r="J20" s="7"/>
    </row>
    <row r="21" spans="2:10" ht="15" x14ac:dyDescent="0.25">
      <c r="B21" s="19" t="s">
        <v>111</v>
      </c>
      <c r="C21" s="20"/>
      <c r="D21" s="20"/>
      <c r="E21" s="20"/>
      <c r="F21" s="21">
        <f>SUM(F8:F20)</f>
        <v>685094</v>
      </c>
      <c r="G21" s="21">
        <f>SUM(G8:G20)</f>
        <v>695240</v>
      </c>
      <c r="H21" s="7"/>
      <c r="I21" s="14"/>
      <c r="J21" s="7"/>
    </row>
    <row r="22" spans="2:10" ht="15" x14ac:dyDescent="0.25">
      <c r="B22" s="6"/>
      <c r="C22" s="7"/>
      <c r="D22" s="7"/>
      <c r="E22" s="7"/>
      <c r="F22" s="18"/>
      <c r="G22" s="18"/>
      <c r="H22" s="7"/>
      <c r="I22" s="7"/>
      <c r="J22" s="7"/>
    </row>
    <row r="23" spans="2:10" ht="15.6" x14ac:dyDescent="0.3">
      <c r="B23" s="4" t="s">
        <v>112</v>
      </c>
      <c r="C23" s="7"/>
      <c r="D23" s="7"/>
      <c r="E23" s="7"/>
      <c r="F23" s="15" t="s">
        <v>96</v>
      </c>
      <c r="G23" s="15" t="s">
        <v>97</v>
      </c>
      <c r="H23" s="7"/>
      <c r="I23" s="7"/>
      <c r="J23" s="7"/>
    </row>
    <row r="24" spans="2:10" ht="15" x14ac:dyDescent="0.25">
      <c r="B24" s="6" t="s">
        <v>113</v>
      </c>
      <c r="C24" s="7"/>
      <c r="D24" s="7"/>
      <c r="E24" s="7"/>
      <c r="F24" s="17">
        <v>7681</v>
      </c>
      <c r="G24" s="17">
        <v>33192</v>
      </c>
      <c r="H24" s="7"/>
      <c r="I24" s="7"/>
      <c r="J24" s="7"/>
    </row>
    <row r="25" spans="2:10" ht="15" x14ac:dyDescent="0.25">
      <c r="B25" s="6" t="s">
        <v>22</v>
      </c>
      <c r="C25" s="7"/>
      <c r="D25" s="7"/>
      <c r="E25" s="7"/>
      <c r="F25" s="9">
        <v>206822</v>
      </c>
      <c r="G25" s="9">
        <v>115801</v>
      </c>
      <c r="H25" s="7"/>
      <c r="I25" s="7"/>
      <c r="J25" s="7"/>
    </row>
    <row r="26" spans="2:10" ht="15" x14ac:dyDescent="0.25">
      <c r="B26" s="6" t="s">
        <v>21</v>
      </c>
      <c r="C26" s="7"/>
      <c r="D26" s="7"/>
      <c r="E26" s="7"/>
      <c r="F26" s="9"/>
      <c r="G26" s="9">
        <v>0</v>
      </c>
      <c r="H26" s="7"/>
      <c r="I26" s="7"/>
      <c r="J26" s="7"/>
    </row>
    <row r="27" spans="2:10" ht="15.6" x14ac:dyDescent="0.3">
      <c r="B27" s="20" t="s">
        <v>114</v>
      </c>
      <c r="C27" s="20"/>
      <c r="D27" s="20"/>
      <c r="E27" s="20"/>
      <c r="F27" s="22">
        <f>SUM(F24:F26)</f>
        <v>214503</v>
      </c>
      <c r="G27" s="22">
        <f>SUM(G24:G26)</f>
        <v>148993</v>
      </c>
      <c r="H27" s="7"/>
      <c r="I27" s="7"/>
      <c r="J27" s="7"/>
    </row>
    <row r="28" spans="2:10" ht="15.6" x14ac:dyDescent="0.3">
      <c r="B28" s="7"/>
      <c r="C28" s="7"/>
      <c r="D28" s="7"/>
      <c r="E28" s="7"/>
      <c r="F28" s="23"/>
      <c r="G28" s="7"/>
      <c r="H28" s="7"/>
      <c r="I28" s="7"/>
      <c r="J28" s="7"/>
    </row>
    <row r="29" spans="2:10" ht="15.6" x14ac:dyDescent="0.3">
      <c r="B29" s="4" t="s">
        <v>115</v>
      </c>
      <c r="C29" s="7"/>
      <c r="D29" s="7"/>
      <c r="E29" s="7"/>
      <c r="F29" s="15" t="s">
        <v>96</v>
      </c>
      <c r="G29" s="15" t="s">
        <v>97</v>
      </c>
      <c r="H29" s="7"/>
      <c r="I29" s="7"/>
      <c r="J29" s="7"/>
    </row>
    <row r="30" spans="2:10" ht="15" x14ac:dyDescent="0.25">
      <c r="B30" s="7" t="s">
        <v>8</v>
      </c>
      <c r="C30" s="7"/>
      <c r="D30" s="7"/>
      <c r="E30" s="7"/>
      <c r="F30" s="24">
        <v>665529</v>
      </c>
      <c r="G30" s="24">
        <v>663149</v>
      </c>
      <c r="H30" s="7"/>
      <c r="I30" s="7"/>
      <c r="J30" s="7"/>
    </row>
    <row r="31" spans="2:10" ht="15.6" x14ac:dyDescent="0.3">
      <c r="B31" s="19" t="s">
        <v>116</v>
      </c>
      <c r="C31" s="20"/>
      <c r="D31" s="20"/>
      <c r="E31" s="20"/>
      <c r="F31" s="25">
        <f>SUM(F30)</f>
        <v>665529</v>
      </c>
      <c r="G31" s="25">
        <f>SUM(G30)</f>
        <v>663149</v>
      </c>
      <c r="H31" s="7"/>
      <c r="I31" s="7"/>
      <c r="J31" s="7"/>
    </row>
    <row r="32" spans="2:10" ht="15" x14ac:dyDescent="0.25">
      <c r="B32" s="6" t="s">
        <v>117</v>
      </c>
      <c r="C32" s="7"/>
      <c r="D32" s="7"/>
      <c r="E32" s="7"/>
      <c r="F32" s="26">
        <v>1</v>
      </c>
      <c r="G32" s="27">
        <v>1</v>
      </c>
      <c r="H32" s="7"/>
      <c r="I32" s="7"/>
      <c r="J32" s="7"/>
    </row>
    <row r="33" spans="2:10" ht="15" x14ac:dyDescent="0.25">
      <c r="B33" s="6"/>
      <c r="C33" s="7"/>
      <c r="D33" s="7"/>
      <c r="E33" s="7"/>
      <c r="F33" s="26"/>
      <c r="G33" s="27"/>
      <c r="H33" s="7"/>
      <c r="I33" s="7"/>
      <c r="J33" s="7"/>
    </row>
    <row r="34" spans="2:10" ht="15.6" x14ac:dyDescent="0.3">
      <c r="B34" s="4" t="s">
        <v>118</v>
      </c>
      <c r="C34" s="7"/>
      <c r="D34" s="7"/>
      <c r="E34" s="7"/>
      <c r="F34" s="7"/>
      <c r="G34" s="7"/>
      <c r="H34" s="7"/>
      <c r="I34" s="7"/>
      <c r="J34" s="7"/>
    </row>
    <row r="35" spans="2:10" ht="15" x14ac:dyDescent="0.25">
      <c r="B35" s="7" t="s">
        <v>119</v>
      </c>
      <c r="C35" s="7"/>
      <c r="D35" s="7"/>
      <c r="E35" s="7"/>
      <c r="F35" s="7"/>
      <c r="G35" s="7"/>
      <c r="H35" s="7"/>
      <c r="I35" s="7"/>
      <c r="J35" s="7"/>
    </row>
    <row r="36" spans="2:10" ht="31.2" x14ac:dyDescent="0.25">
      <c r="B36" s="7"/>
      <c r="C36" s="7"/>
      <c r="D36" s="28" t="s">
        <v>5</v>
      </c>
      <c r="E36" s="28" t="s">
        <v>120</v>
      </c>
      <c r="F36" s="28" t="s">
        <v>121</v>
      </c>
      <c r="G36" s="28"/>
      <c r="H36" s="7"/>
      <c r="I36" s="7"/>
      <c r="J36" s="29"/>
    </row>
    <row r="37" spans="2:10" ht="15" x14ac:dyDescent="0.25">
      <c r="B37" s="7" t="s">
        <v>122</v>
      </c>
      <c r="C37" s="7"/>
      <c r="D37" s="14">
        <f>SUM(E37:F37)</f>
        <v>3962435</v>
      </c>
      <c r="E37" s="14">
        <v>3962435</v>
      </c>
      <c r="F37" s="14">
        <v>0</v>
      </c>
      <c r="G37" s="14"/>
      <c r="H37" s="7"/>
      <c r="I37" s="7"/>
      <c r="J37" s="29"/>
    </row>
    <row r="38" spans="2:10" ht="15" x14ac:dyDescent="0.25">
      <c r="B38" s="7" t="s">
        <v>11</v>
      </c>
      <c r="C38" s="7"/>
      <c r="D38" s="14">
        <f>SUM(E38:F38)</f>
        <v>0</v>
      </c>
      <c r="E38" s="14">
        <v>0</v>
      </c>
      <c r="F38" s="14">
        <v>0</v>
      </c>
      <c r="G38" s="14"/>
      <c r="H38" s="7"/>
      <c r="I38" s="7"/>
      <c r="J38" s="29"/>
    </row>
    <row r="39" spans="2:10" ht="15" x14ac:dyDescent="0.25">
      <c r="B39" s="6" t="s">
        <v>123</v>
      </c>
      <c r="C39" s="6"/>
      <c r="D39" s="14">
        <f>SUM(E39:F39)</f>
        <v>-97266</v>
      </c>
      <c r="E39" s="18">
        <v>-97266</v>
      </c>
      <c r="F39" s="14">
        <v>0</v>
      </c>
      <c r="G39" s="14"/>
      <c r="H39" s="7"/>
      <c r="I39" s="7"/>
      <c r="J39" s="29"/>
    </row>
    <row r="40" spans="2:10" ht="15" x14ac:dyDescent="0.25">
      <c r="B40" s="19" t="s">
        <v>124</v>
      </c>
      <c r="C40" s="19"/>
      <c r="D40" s="30">
        <f>SUM(D37:D39)</f>
        <v>3865169</v>
      </c>
      <c r="E40" s="30">
        <f>SUM(E37:E39)</f>
        <v>3865169</v>
      </c>
      <c r="F40" s="30">
        <f>SUM(F37:F39)</f>
        <v>0</v>
      </c>
      <c r="G40" s="14"/>
      <c r="H40" s="7"/>
      <c r="I40" s="7"/>
      <c r="J40" s="7"/>
    </row>
    <row r="41" spans="2:10" ht="15" x14ac:dyDescent="0.25">
      <c r="B41" s="7"/>
      <c r="C41" s="7"/>
      <c r="D41" s="7"/>
      <c r="E41" s="7"/>
      <c r="F41" s="7"/>
      <c r="G41" s="7"/>
      <c r="H41" s="7"/>
      <c r="I41" s="7"/>
      <c r="J41" s="7"/>
    </row>
    <row r="42" spans="2:10" ht="15" x14ac:dyDescent="0.25">
      <c r="B42" s="7"/>
      <c r="C42" s="7"/>
      <c r="D42" s="7"/>
      <c r="E42" s="7"/>
      <c r="F42" s="7"/>
      <c r="G42" s="7"/>
      <c r="H42" s="7"/>
      <c r="I42" s="7"/>
      <c r="J42" s="7"/>
    </row>
    <row r="43" spans="2:10" ht="15.6" x14ac:dyDescent="0.3">
      <c r="B43" s="4" t="s">
        <v>125</v>
      </c>
      <c r="C43" s="7"/>
      <c r="D43" s="31"/>
      <c r="E43" s="31"/>
      <c r="F43" s="7"/>
      <c r="G43" s="7"/>
      <c r="H43" s="31"/>
      <c r="I43" s="31"/>
      <c r="J43" s="31"/>
    </row>
    <row r="44" spans="2:10" ht="31.2" x14ac:dyDescent="0.3">
      <c r="B44" s="32"/>
      <c r="C44" s="32"/>
      <c r="D44" s="33" t="s">
        <v>126</v>
      </c>
      <c r="E44" s="33" t="s">
        <v>127</v>
      </c>
      <c r="F44" s="33" t="s">
        <v>128</v>
      </c>
      <c r="G44" s="33" t="s">
        <v>129</v>
      </c>
      <c r="H44" s="33" t="s">
        <v>130</v>
      </c>
      <c r="I44" s="33" t="s">
        <v>131</v>
      </c>
      <c r="J44" s="33" t="s">
        <v>132</v>
      </c>
    </row>
    <row r="45" spans="2:10" ht="15" x14ac:dyDescent="0.25">
      <c r="B45" s="7" t="s">
        <v>133</v>
      </c>
      <c r="C45" s="7"/>
      <c r="D45" s="34">
        <v>1232141</v>
      </c>
      <c r="E45" s="34">
        <v>443227</v>
      </c>
      <c r="F45" s="34">
        <v>1296475</v>
      </c>
      <c r="G45" s="34">
        <v>309362</v>
      </c>
      <c r="H45" s="34">
        <v>287842</v>
      </c>
      <c r="I45" s="34">
        <v>62468</v>
      </c>
      <c r="J45" s="35">
        <f>SUM(D45:I45)</f>
        <v>3631515</v>
      </c>
    </row>
    <row r="46" spans="2:10" ht="15" x14ac:dyDescent="0.25">
      <c r="B46" s="7" t="s">
        <v>134</v>
      </c>
      <c r="C46" s="7"/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5">
        <f>SUM(D46:I46)</f>
        <v>0</v>
      </c>
    </row>
    <row r="47" spans="2:10" ht="15" x14ac:dyDescent="0.25">
      <c r="B47" s="32" t="s">
        <v>135</v>
      </c>
      <c r="C47" s="32"/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4">
        <v>0</v>
      </c>
      <c r="J47" s="35">
        <f>SUM(D47:I47)</f>
        <v>0</v>
      </c>
    </row>
    <row r="48" spans="2:10" ht="15" x14ac:dyDescent="0.25">
      <c r="B48" s="37" t="s">
        <v>136</v>
      </c>
      <c r="C48" s="37"/>
      <c r="D48" s="38">
        <f>SUM(D45:D47)</f>
        <v>1232141</v>
      </c>
      <c r="E48" s="38">
        <f>SUM(E45:E47)</f>
        <v>443227</v>
      </c>
      <c r="F48" s="38">
        <f>SUM(F45+F46-F47)</f>
        <v>1296475</v>
      </c>
      <c r="G48" s="38">
        <f>SUM(G45+G46-G47)</f>
        <v>309362</v>
      </c>
      <c r="H48" s="38">
        <f>SUM(H45:H47)</f>
        <v>287842</v>
      </c>
      <c r="I48" s="38">
        <f>SUM(I45:I47)</f>
        <v>62468</v>
      </c>
      <c r="J48" s="39">
        <f>SUM(J45:J47)</f>
        <v>3631515</v>
      </c>
    </row>
    <row r="49" spans="2:10" ht="15" x14ac:dyDescent="0.25">
      <c r="B49" s="7"/>
      <c r="C49" s="7"/>
      <c r="D49" s="34"/>
      <c r="E49" s="34"/>
      <c r="F49" s="34"/>
      <c r="G49" s="34"/>
      <c r="H49" s="34"/>
      <c r="I49" s="34"/>
      <c r="J49" s="35"/>
    </row>
    <row r="50" spans="2:10" ht="15" x14ac:dyDescent="0.25">
      <c r="B50" s="7" t="s">
        <v>137</v>
      </c>
      <c r="C50" s="7"/>
      <c r="D50" s="34">
        <v>1219319</v>
      </c>
      <c r="E50" s="34">
        <v>443226</v>
      </c>
      <c r="F50" s="34">
        <v>480714</v>
      </c>
      <c r="G50" s="34">
        <v>214586</v>
      </c>
      <c r="H50" s="34">
        <v>287841</v>
      </c>
      <c r="I50" s="34">
        <v>62466</v>
      </c>
      <c r="J50" s="35">
        <f>SUM(D50:I50)</f>
        <v>2708152</v>
      </c>
    </row>
    <row r="51" spans="2:10" ht="15" x14ac:dyDescent="0.25">
      <c r="B51" s="7" t="s">
        <v>138</v>
      </c>
      <c r="C51" s="7"/>
      <c r="D51" s="34">
        <v>12821</v>
      </c>
      <c r="E51" s="34">
        <v>0</v>
      </c>
      <c r="F51" s="34">
        <v>207568</v>
      </c>
      <c r="G51" s="34">
        <v>27205</v>
      </c>
      <c r="H51" s="34">
        <v>0</v>
      </c>
      <c r="I51" s="34">
        <v>0</v>
      </c>
      <c r="J51" s="35">
        <f>SUM(D51:I51)</f>
        <v>247594</v>
      </c>
    </row>
    <row r="52" spans="2:10" ht="15" x14ac:dyDescent="0.25">
      <c r="B52" s="7" t="s">
        <v>139</v>
      </c>
      <c r="C52" s="7"/>
      <c r="D52" s="34"/>
      <c r="E52" s="34"/>
      <c r="F52" s="34">
        <v>0</v>
      </c>
      <c r="G52" s="34"/>
      <c r="H52" s="34"/>
      <c r="I52" s="34"/>
      <c r="J52" s="35"/>
    </row>
    <row r="53" spans="2:10" ht="15" x14ac:dyDescent="0.25">
      <c r="B53" s="7" t="s">
        <v>140</v>
      </c>
      <c r="C53" s="7"/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5">
        <f>SUM(D53:I53)</f>
        <v>0</v>
      </c>
    </row>
    <row r="54" spans="2:10" ht="15" x14ac:dyDescent="0.25">
      <c r="B54" s="7" t="s">
        <v>141</v>
      </c>
      <c r="C54" s="7"/>
      <c r="D54" s="34">
        <f>SUM(D50+D51-D53)</f>
        <v>1232140</v>
      </c>
      <c r="E54" s="34">
        <f>SUM(E50+E51-E53)</f>
        <v>443226</v>
      </c>
      <c r="F54" s="34">
        <f>SUM(F50+F51+F52-F53)</f>
        <v>688282</v>
      </c>
      <c r="G54" s="34">
        <f>SUM(G50+G51-G53)</f>
        <v>241791</v>
      </c>
      <c r="H54" s="34">
        <f>SUM(H50+H51-H53)</f>
        <v>287841</v>
      </c>
      <c r="I54" s="34">
        <f>SUM(I50+I51-I53)</f>
        <v>62466</v>
      </c>
      <c r="J54" s="35">
        <f>SUM(D54:I54)</f>
        <v>2955746</v>
      </c>
    </row>
    <row r="55" spans="2:10" ht="15" x14ac:dyDescent="0.25">
      <c r="B55" s="40" t="s">
        <v>142</v>
      </c>
      <c r="C55" s="40"/>
      <c r="D55" s="41">
        <f>SUM(D48-D54)</f>
        <v>1</v>
      </c>
      <c r="E55" s="41">
        <f>SUM(E48-E54)</f>
        <v>1</v>
      </c>
      <c r="F55" s="41">
        <f>SUM(F48-F54)</f>
        <v>608193</v>
      </c>
      <c r="G55" s="41">
        <f>SUM(G48-G54)-3</f>
        <v>67568</v>
      </c>
      <c r="H55" s="41">
        <f>SUM(H48-H54)</f>
        <v>1</v>
      </c>
      <c r="I55" s="41">
        <f>SUM(I48-I54)</f>
        <v>2</v>
      </c>
      <c r="J55" s="41">
        <f>SUM(D55:I55)-1</f>
        <v>675765</v>
      </c>
    </row>
    <row r="56" spans="2:10" ht="15" x14ac:dyDescent="0.25">
      <c r="B56" s="7"/>
      <c r="C56" s="7"/>
      <c r="D56" s="7"/>
      <c r="E56" s="7"/>
      <c r="F56" s="7"/>
      <c r="G56" s="7"/>
      <c r="H56" s="7"/>
      <c r="I56" s="7"/>
      <c r="J56" s="6"/>
    </row>
    <row r="57" spans="2:10" ht="15" x14ac:dyDescent="0.25">
      <c r="B57" s="32" t="s">
        <v>143</v>
      </c>
      <c r="C57" s="32"/>
      <c r="D57" s="42">
        <v>0.04</v>
      </c>
      <c r="E57" s="42">
        <v>0.08</v>
      </c>
      <c r="F57" s="43">
        <v>0.2</v>
      </c>
      <c r="G57" s="44" t="s">
        <v>144</v>
      </c>
      <c r="H57" s="42">
        <v>0.2</v>
      </c>
      <c r="I57" s="42">
        <v>0.33</v>
      </c>
      <c r="J57" s="7"/>
    </row>
    <row r="58" spans="2:10" ht="15" x14ac:dyDescent="0.25">
      <c r="B58" s="7"/>
      <c r="C58" s="7"/>
      <c r="D58" s="7"/>
      <c r="E58" s="7"/>
      <c r="F58" s="7"/>
      <c r="G58" s="7"/>
      <c r="H58" s="7"/>
      <c r="I58" s="7"/>
      <c r="J58" s="7"/>
    </row>
    <row r="59" spans="2:10" ht="15.6" x14ac:dyDescent="0.3">
      <c r="B59" s="4" t="s">
        <v>145</v>
      </c>
      <c r="C59" s="7"/>
      <c r="D59" s="7"/>
      <c r="E59" s="7"/>
      <c r="F59" s="45"/>
      <c r="G59" s="7"/>
      <c r="H59" s="7"/>
      <c r="I59" s="7"/>
      <c r="J59" s="7"/>
    </row>
    <row r="60" spans="2:10" ht="15.6" x14ac:dyDescent="0.3">
      <c r="B60" s="7"/>
      <c r="C60" s="7"/>
      <c r="D60" s="7"/>
      <c r="E60" s="7"/>
      <c r="F60" s="15" t="s">
        <v>96</v>
      </c>
      <c r="G60" s="15" t="s">
        <v>97</v>
      </c>
      <c r="H60" s="7"/>
      <c r="I60" s="7"/>
      <c r="J60" s="7"/>
    </row>
    <row r="61" spans="2:10" ht="15" x14ac:dyDescent="0.25">
      <c r="B61" s="7" t="s">
        <v>146</v>
      </c>
      <c r="C61" s="7"/>
      <c r="D61" s="7"/>
      <c r="E61" s="7"/>
      <c r="F61" s="18">
        <v>600</v>
      </c>
      <c r="G61" s="18">
        <v>600</v>
      </c>
      <c r="H61" s="7"/>
      <c r="I61" s="7"/>
      <c r="J61" s="7"/>
    </row>
    <row r="62" spans="2:10" ht="15" x14ac:dyDescent="0.25">
      <c r="B62" s="6" t="s">
        <v>147</v>
      </c>
      <c r="C62" s="7"/>
      <c r="D62" s="7"/>
      <c r="E62" s="7"/>
      <c r="F62" s="18">
        <v>152099.66</v>
      </c>
      <c r="G62" s="18">
        <v>103428.34</v>
      </c>
      <c r="H62" s="7"/>
      <c r="I62" s="7"/>
      <c r="J62" s="7"/>
    </row>
    <row r="63" spans="2:10" ht="15" x14ac:dyDescent="0.25">
      <c r="B63" s="6" t="s">
        <v>148</v>
      </c>
      <c r="C63" s="7"/>
      <c r="D63" s="7"/>
      <c r="E63" s="7"/>
      <c r="F63" s="18">
        <v>21965</v>
      </c>
      <c r="G63" s="18">
        <v>21964.959999999999</v>
      </c>
      <c r="H63" s="7"/>
      <c r="I63" s="7"/>
      <c r="J63" s="7"/>
    </row>
    <row r="64" spans="2:10" ht="15.6" x14ac:dyDescent="0.3">
      <c r="B64" s="46" t="s">
        <v>149</v>
      </c>
      <c r="C64" s="20"/>
      <c r="D64" s="20"/>
      <c r="E64" s="20"/>
      <c r="F64" s="25">
        <f>SUM(F61:F63)</f>
        <v>174664.66</v>
      </c>
      <c r="G64" s="25">
        <f>SUM(G61:G63)</f>
        <v>125993.29999999999</v>
      </c>
      <c r="H64" s="7"/>
      <c r="I64" s="7"/>
      <c r="J64" s="7"/>
    </row>
    <row r="65" spans="2:10" ht="15.6" x14ac:dyDescent="0.3">
      <c r="B65" s="4"/>
      <c r="C65" s="7"/>
      <c r="D65" s="7"/>
      <c r="E65" s="7"/>
      <c r="F65" s="14"/>
      <c r="G65" s="14"/>
      <c r="H65" s="14"/>
      <c r="I65" s="7"/>
      <c r="J65" s="7"/>
    </row>
    <row r="66" spans="2:10" ht="15" x14ac:dyDescent="0.25">
      <c r="B66" s="7"/>
      <c r="C66" s="7"/>
      <c r="D66" s="7"/>
      <c r="E66" s="7"/>
      <c r="F66" s="14"/>
      <c r="G66" s="14"/>
      <c r="H66" s="14"/>
      <c r="I66" s="7"/>
      <c r="J66" s="7"/>
    </row>
    <row r="67" spans="2:10" ht="15.6" x14ac:dyDescent="0.3">
      <c r="B67" s="47" t="s">
        <v>150</v>
      </c>
      <c r="C67" s="7"/>
      <c r="D67" s="7"/>
      <c r="E67" s="7"/>
      <c r="F67" s="7"/>
      <c r="G67" s="7"/>
      <c r="H67" s="7"/>
      <c r="I67" s="7"/>
      <c r="J67" s="7"/>
    </row>
    <row r="68" spans="2:10" ht="15" x14ac:dyDescent="0.25">
      <c r="B68" s="6" t="s">
        <v>151</v>
      </c>
      <c r="C68" s="7"/>
      <c r="D68" s="7"/>
      <c r="E68" s="7"/>
      <c r="F68" s="7"/>
      <c r="G68" s="7"/>
      <c r="H68" s="7"/>
      <c r="I68" s="7"/>
      <c r="J68" s="7"/>
    </row>
    <row r="69" spans="2:10" ht="15" x14ac:dyDescent="0.25">
      <c r="B69" s="7"/>
      <c r="C69" s="7"/>
      <c r="D69" s="7"/>
      <c r="E69" s="7"/>
      <c r="F69" s="7"/>
      <c r="G69" s="7"/>
      <c r="H69" s="7"/>
      <c r="I69" s="7"/>
      <c r="J69" s="7"/>
    </row>
    <row r="70" spans="2:10" ht="15" x14ac:dyDescent="0.25">
      <c r="B70" s="7"/>
      <c r="C70" s="7"/>
      <c r="D70" s="7"/>
      <c r="E70" s="7"/>
      <c r="F70" s="7"/>
      <c r="G70" s="7"/>
      <c r="H70" s="7"/>
      <c r="I70" s="7"/>
      <c r="J70" s="7"/>
    </row>
    <row r="71" spans="2:10" ht="15.6" x14ac:dyDescent="0.3">
      <c r="B71" s="47" t="s">
        <v>152</v>
      </c>
      <c r="C71" s="7"/>
      <c r="D71" s="7"/>
      <c r="E71" s="7"/>
      <c r="F71" s="7"/>
      <c r="G71" s="7"/>
      <c r="H71" s="7"/>
      <c r="I71" s="7"/>
      <c r="J71" s="7"/>
    </row>
    <row r="72" spans="2:10" ht="15" x14ac:dyDescent="0.25">
      <c r="B72" s="6" t="s">
        <v>153</v>
      </c>
      <c r="C72" s="7"/>
      <c r="D72" s="7"/>
      <c r="E72" s="7"/>
      <c r="F72" s="7"/>
      <c r="G72" s="7"/>
      <c r="H72" s="7"/>
      <c r="I72" s="7"/>
      <c r="J72" s="7"/>
    </row>
    <row r="73" spans="2:10" ht="15" x14ac:dyDescent="0.25">
      <c r="B73" s="6" t="s">
        <v>154</v>
      </c>
      <c r="C73" s="7"/>
      <c r="D73" s="7"/>
      <c r="E73" s="7"/>
      <c r="F73" s="7"/>
      <c r="G73" s="7"/>
      <c r="H73" s="7"/>
      <c r="I73" s="7"/>
      <c r="J73" s="7"/>
    </row>
    <row r="74" spans="2:10" ht="15" x14ac:dyDescent="0.25">
      <c r="B74" s="6"/>
      <c r="C74" s="7"/>
      <c r="D74" s="7"/>
      <c r="E74" s="7"/>
      <c r="F74" s="7"/>
      <c r="G74" s="7"/>
      <c r="H74" s="7"/>
      <c r="I74" s="7"/>
      <c r="J74" s="7"/>
    </row>
    <row r="75" spans="2:10" ht="15" x14ac:dyDescent="0.25">
      <c r="B75" s="7"/>
      <c r="C75" s="7"/>
      <c r="D75" s="7"/>
      <c r="E75" s="7"/>
      <c r="F75" s="7"/>
      <c r="G75" s="7"/>
      <c r="H75" s="7"/>
      <c r="I75" s="7"/>
      <c r="J75" s="7"/>
    </row>
    <row r="76" spans="2:10" ht="15.6" x14ac:dyDescent="0.3">
      <c r="B76" s="4" t="s">
        <v>155</v>
      </c>
      <c r="C76" s="7"/>
      <c r="D76" s="7"/>
      <c r="E76" s="7"/>
      <c r="F76" s="15" t="s">
        <v>96</v>
      </c>
      <c r="G76" s="15" t="s">
        <v>97</v>
      </c>
      <c r="H76" s="7"/>
      <c r="I76" s="7"/>
      <c r="J76" s="7"/>
    </row>
    <row r="77" spans="2:10" ht="15" x14ac:dyDescent="0.25">
      <c r="B77" s="6" t="s">
        <v>156</v>
      </c>
      <c r="C77" s="7"/>
      <c r="D77" s="7"/>
      <c r="E77" s="7"/>
      <c r="F77" s="14">
        <v>60000</v>
      </c>
      <c r="G77" s="14">
        <v>60000</v>
      </c>
      <c r="H77" s="48"/>
      <c r="I77" s="7"/>
      <c r="J77" s="7"/>
    </row>
    <row r="78" spans="2:10" ht="15" x14ac:dyDescent="0.25">
      <c r="B78" s="6" t="s">
        <v>157</v>
      </c>
      <c r="C78" s="7"/>
      <c r="D78" s="7"/>
      <c r="E78" s="7"/>
      <c r="F78" s="14">
        <v>7400</v>
      </c>
      <c r="G78" s="14">
        <v>7400</v>
      </c>
      <c r="H78" s="7"/>
      <c r="I78" s="7"/>
      <c r="J78" s="7"/>
    </row>
    <row r="79" spans="2:10" ht="15" x14ac:dyDescent="0.25">
      <c r="B79" s="49" t="s">
        <v>158</v>
      </c>
      <c r="C79" s="7"/>
      <c r="D79" s="7"/>
      <c r="E79" s="7"/>
      <c r="F79" s="14">
        <v>50000</v>
      </c>
      <c r="G79" s="14">
        <v>50000</v>
      </c>
      <c r="H79" s="48"/>
      <c r="I79" s="7"/>
      <c r="J79" s="7"/>
    </row>
    <row r="80" spans="2:10" ht="15.6" x14ac:dyDescent="0.3">
      <c r="B80" s="46" t="s">
        <v>159</v>
      </c>
      <c r="C80" s="20"/>
      <c r="D80" s="20"/>
      <c r="E80" s="20"/>
      <c r="F80" s="50">
        <f>SUM(F77:F79)</f>
        <v>117400</v>
      </c>
      <c r="G80" s="50">
        <f>SUM(G77:G79)</f>
        <v>117400</v>
      </c>
      <c r="H80" s="7"/>
      <c r="I80" s="7"/>
      <c r="J80" s="7"/>
    </row>
    <row r="81" spans="2:10" ht="15" x14ac:dyDescent="0.25">
      <c r="B81" s="7"/>
      <c r="C81" s="7"/>
      <c r="D81" s="7"/>
      <c r="E81" s="7"/>
      <c r="F81" s="14"/>
      <c r="G81" s="14"/>
      <c r="H81" s="14"/>
      <c r="I81" s="7"/>
      <c r="J81" s="7"/>
    </row>
    <row r="82" spans="2:10" ht="15" x14ac:dyDescent="0.25">
      <c r="B82" s="7" t="s">
        <v>160</v>
      </c>
      <c r="C82" s="7"/>
      <c r="D82" s="7"/>
      <c r="E82" s="7"/>
      <c r="F82" s="14"/>
      <c r="G82" s="14"/>
      <c r="H82" s="14"/>
      <c r="I82" s="7"/>
      <c r="J82" s="7"/>
    </row>
    <row r="83" spans="2:10" ht="15" x14ac:dyDescent="0.25">
      <c r="B83" s="7"/>
      <c r="C83" s="7"/>
      <c r="D83" s="7"/>
      <c r="E83" s="7"/>
      <c r="F83" s="7"/>
      <c r="G83" s="7"/>
      <c r="H83" s="7"/>
      <c r="I83" s="7"/>
      <c r="J83" s="7"/>
    </row>
    <row r="84" spans="2:10" ht="15" x14ac:dyDescent="0.25">
      <c r="B84" s="7"/>
      <c r="C84" s="7"/>
      <c r="D84" s="7"/>
      <c r="E84" s="7"/>
      <c r="F84" s="7"/>
      <c r="G84" s="7"/>
      <c r="H84" s="7"/>
      <c r="I84" s="7"/>
      <c r="J84" s="7"/>
    </row>
    <row r="85" spans="2:10" ht="15" x14ac:dyDescent="0.25">
      <c r="B85" s="7"/>
      <c r="C85" s="7"/>
      <c r="D85" s="7"/>
      <c r="E85" s="7"/>
      <c r="F85" s="7"/>
      <c r="G85" s="7"/>
      <c r="H85" s="7"/>
      <c r="I85" s="7"/>
      <c r="J85" s="7"/>
    </row>
    <row r="86" spans="2:10" ht="15" x14ac:dyDescent="0.25">
      <c r="B86" s="6" t="s">
        <v>161</v>
      </c>
      <c r="C86" s="7"/>
      <c r="D86" s="7"/>
      <c r="E86" s="7"/>
      <c r="F86" s="7"/>
      <c r="G86" s="7"/>
      <c r="H86" s="7"/>
      <c r="I86" s="7"/>
      <c r="J86" s="7"/>
    </row>
    <row r="87" spans="2:10" ht="15" x14ac:dyDescent="0.25">
      <c r="B87" s="7" t="s">
        <v>162</v>
      </c>
      <c r="C87" s="7"/>
      <c r="D87" s="7"/>
      <c r="E87" s="7"/>
      <c r="F87" s="7"/>
      <c r="G87" s="7"/>
      <c r="H87" s="7"/>
      <c r="I87" s="7"/>
      <c r="J87" s="7"/>
    </row>
    <row r="88" spans="2:10" ht="15" x14ac:dyDescent="0.25">
      <c r="B88" s="7"/>
      <c r="C88" s="7"/>
      <c r="D88" s="7"/>
      <c r="E88" s="7"/>
      <c r="F88" s="7"/>
      <c r="G88" s="7"/>
      <c r="H88" s="7"/>
      <c r="I88" s="7"/>
      <c r="J88" s="7"/>
    </row>
    <row r="89" spans="2:10" ht="15.6" x14ac:dyDescent="0.3">
      <c r="B89" s="7" t="s">
        <v>163</v>
      </c>
      <c r="C89" s="7"/>
      <c r="D89" s="15" t="s">
        <v>96</v>
      </c>
      <c r="E89" s="15" t="s">
        <v>97</v>
      </c>
      <c r="F89" s="7"/>
      <c r="G89" s="7"/>
      <c r="H89" s="7"/>
      <c r="I89" s="7"/>
      <c r="J89" s="7"/>
    </row>
    <row r="90" spans="2:10" ht="15" x14ac:dyDescent="0.25">
      <c r="B90" s="7" t="s">
        <v>164</v>
      </c>
      <c r="C90" s="7"/>
      <c r="D90" s="14">
        <v>665529</v>
      </c>
      <c r="E90" s="14">
        <v>663148</v>
      </c>
      <c r="F90" s="7"/>
      <c r="G90" s="7"/>
      <c r="H90" s="7"/>
      <c r="I90" s="7"/>
      <c r="J90" s="7"/>
    </row>
    <row r="91" spans="2:10" ht="15.6" x14ac:dyDescent="0.3">
      <c r="B91" s="46" t="s">
        <v>132</v>
      </c>
      <c r="C91" s="20"/>
      <c r="D91" s="50">
        <f>SUM(D90)</f>
        <v>665529</v>
      </c>
      <c r="E91" s="50">
        <f>SUM(E90)</f>
        <v>663148</v>
      </c>
      <c r="F91" s="7"/>
      <c r="G91" s="7"/>
      <c r="H91" s="7"/>
      <c r="I91" s="7"/>
      <c r="J91" s="7"/>
    </row>
    <row r="92" spans="2:10" ht="15" x14ac:dyDescent="0.25">
      <c r="B92" s="7"/>
      <c r="C92" s="7"/>
      <c r="D92" s="14"/>
      <c r="E92" s="14"/>
      <c r="F92" s="7"/>
      <c r="G92" s="7"/>
      <c r="H92" s="7"/>
      <c r="I92" s="7"/>
      <c r="J92" s="7"/>
    </row>
    <row r="93" spans="2:10" ht="15" x14ac:dyDescent="0.25">
      <c r="B93" s="7"/>
      <c r="C93" s="7"/>
      <c r="D93" s="14"/>
      <c r="E93" s="14"/>
      <c r="F93" s="7"/>
      <c r="G93" s="7"/>
      <c r="H93" s="7"/>
      <c r="I93" s="7"/>
      <c r="J93" s="7"/>
    </row>
    <row r="94" spans="2:10" ht="15.6" x14ac:dyDescent="0.3">
      <c r="B94" s="7" t="s">
        <v>165</v>
      </c>
      <c r="C94" s="7"/>
      <c r="D94" s="15" t="s">
        <v>96</v>
      </c>
      <c r="E94" s="15" t="s">
        <v>97</v>
      </c>
      <c r="F94" s="7"/>
      <c r="G94" s="7"/>
      <c r="H94" s="7"/>
      <c r="I94" s="7"/>
      <c r="J94" s="7"/>
    </row>
    <row r="95" spans="2:10" ht="15" x14ac:dyDescent="0.25">
      <c r="B95" s="7" t="s">
        <v>166</v>
      </c>
      <c r="C95" s="7"/>
      <c r="D95" s="9">
        <v>206822</v>
      </c>
      <c r="E95" s="9">
        <v>115801</v>
      </c>
      <c r="F95" s="7"/>
      <c r="G95" s="7"/>
      <c r="H95" s="7"/>
      <c r="I95" s="7"/>
      <c r="J95" s="7"/>
    </row>
    <row r="96" spans="2:10" ht="15.6" x14ac:dyDescent="0.3">
      <c r="B96" s="46" t="s">
        <v>132</v>
      </c>
      <c r="C96" s="20"/>
      <c r="D96" s="50">
        <f>SUM(D95)</f>
        <v>206822</v>
      </c>
      <c r="E96" s="50">
        <f>SUM(E95)</f>
        <v>115801</v>
      </c>
      <c r="F96" s="7"/>
      <c r="G96" s="7"/>
      <c r="H96" s="7"/>
      <c r="I96" s="7"/>
      <c r="J96" s="7"/>
    </row>
    <row r="97" spans="2:10" ht="15" x14ac:dyDescent="0.25">
      <c r="B97" s="7"/>
      <c r="C97" s="7"/>
      <c r="D97" s="7"/>
      <c r="E97" s="7"/>
      <c r="F97" s="7"/>
      <c r="G97" s="7"/>
      <c r="H97" s="7"/>
      <c r="I97" s="7"/>
      <c r="J97" s="7"/>
    </row>
    <row r="98" spans="2:10" ht="15" x14ac:dyDescent="0.25">
      <c r="B98" s="7"/>
      <c r="C98" s="7"/>
      <c r="D98" s="7"/>
      <c r="E98" s="7"/>
      <c r="F98" s="7"/>
      <c r="G98" s="7"/>
      <c r="H98" s="7"/>
      <c r="I98" s="7"/>
      <c r="J98" s="7"/>
    </row>
    <row r="99" spans="2:10" ht="15" x14ac:dyDescent="0.25">
      <c r="B99" s="7"/>
      <c r="C99" s="7"/>
      <c r="D99" s="7"/>
      <c r="E99" s="7"/>
      <c r="F99" s="7"/>
      <c r="G99" s="7"/>
      <c r="H99" s="7"/>
      <c r="I99" s="7"/>
      <c r="J99" s="7"/>
    </row>
    <row r="100" spans="2:10" ht="15" x14ac:dyDescent="0.25">
      <c r="B100" s="7"/>
      <c r="C100" s="7"/>
      <c r="D100" s="7"/>
      <c r="E100" s="7"/>
      <c r="F100" s="7"/>
      <c r="G100" s="7"/>
      <c r="H100" s="7"/>
      <c r="I100" s="7"/>
      <c r="J100" s="7"/>
    </row>
  </sheetData>
  <mergeCells count="1">
    <mergeCell ref="B1:J1"/>
  </mergeCells>
  <pageMargins left="0.78749999999999998" right="0.78749999999999998" top="0.98402777777777795" bottom="0.98402777777777795" header="0.511811023622047" footer="0.511811023622047"/>
  <pageSetup paperSize="9" scale="53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zoomScaleNormal="100" workbookViewId="0">
      <selection activeCell="D34" activeCellId="4" sqref="G36 G68 G95 G102 D34"/>
    </sheetView>
  </sheetViews>
  <sheetFormatPr defaultColWidth="11.44140625" defaultRowHeight="13.2" x14ac:dyDescent="0.25"/>
  <sheetData>
    <row r="1" spans="1:1" s="12" customFormat="1" ht="25.5" customHeight="1" x14ac:dyDescent="0.4">
      <c r="A1" s="12" t="s">
        <v>74</v>
      </c>
    </row>
    <row r="2" spans="1:1" ht="25.5" customHeight="1" x14ac:dyDescent="0.25">
      <c r="A2" t="s">
        <v>75</v>
      </c>
    </row>
    <row r="3" spans="1:1" x14ac:dyDescent="0.25">
      <c r="A3" t="s">
        <v>76</v>
      </c>
    </row>
    <row r="4" spans="1:1" s="3" customFormat="1" ht="25.5" customHeight="1" x14ac:dyDescent="0.25">
      <c r="A4" s="3" t="s">
        <v>77</v>
      </c>
    </row>
    <row r="5" spans="1:1" x14ac:dyDescent="0.25">
      <c r="A5" s="13" t="s">
        <v>78</v>
      </c>
    </row>
    <row r="6" spans="1:1" s="3" customFormat="1" ht="25.5" customHeight="1" x14ac:dyDescent="0.25">
      <c r="A6" s="3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ht="25.5" customHeight="1" x14ac:dyDescent="0.25">
      <c r="A10" s="13" t="s">
        <v>83</v>
      </c>
    </row>
    <row r="11" spans="1:1" x14ac:dyDescent="0.25">
      <c r="A11" t="s">
        <v>84</v>
      </c>
    </row>
    <row r="12" spans="1:1" ht="25.5" customHeight="1" x14ac:dyDescent="0.25">
      <c r="A12" t="s">
        <v>85</v>
      </c>
    </row>
    <row r="13" spans="1:1" x14ac:dyDescent="0.25">
      <c r="A13" t="s">
        <v>86</v>
      </c>
    </row>
    <row r="14" spans="1:1" s="3" customFormat="1" ht="25.5" customHeight="1" x14ac:dyDescent="0.25">
      <c r="A14" s="3" t="s">
        <v>87</v>
      </c>
    </row>
    <row r="15" spans="1:1" x14ac:dyDescent="0.25">
      <c r="A15" t="s">
        <v>88</v>
      </c>
    </row>
    <row r="16" spans="1:1" s="3" customFormat="1" ht="25.5" customHeight="1" x14ac:dyDescent="0.25">
      <c r="A16" s="3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</sheetData>
  <pageMargins left="0.78749999999999998" right="0.78749999999999998" top="0.98402777777777795" bottom="0.98402777777777795" header="0.511811023622047" footer="0.511811023622047"/>
  <pageSetup paperSize="9" scale="9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RESULTATREGNSKAP AGRESSO</vt:lpstr>
      <vt:lpstr>BALANSE AGRESSO</vt:lpstr>
      <vt:lpstr>NOTER</vt:lpstr>
      <vt:lpstr>REGNSKAPSPRINSIPPER</vt:lpstr>
      <vt:lpstr>NOTER!Print_Area</vt:lpstr>
      <vt:lpstr>REGNSKAPSPRINSIPPER!Print_Area</vt:lpstr>
    </vt:vector>
  </TitlesOfParts>
  <Company>Red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pethag</dc:creator>
  <dc:description/>
  <cp:lastModifiedBy>Torbjørn Rogde</cp:lastModifiedBy>
  <cp:revision>2</cp:revision>
  <cp:lastPrinted>2025-02-14T14:15:06Z</cp:lastPrinted>
  <dcterms:created xsi:type="dcterms:W3CDTF">2009-01-31T10:45:55Z</dcterms:created>
  <dcterms:modified xsi:type="dcterms:W3CDTF">2025-02-27T10:00:30Z</dcterms:modified>
  <dc:language>nb-NO</dc:language>
</cp:coreProperties>
</file>